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1. Opći dio" sheetId="1" r:id="rId1"/>
    <sheet name="2. Račun prihoda i rashoda" sheetId="2" r:id="rId2"/>
    <sheet name="3. Posebni dio" sheetId="3" r:id="rId3"/>
    <sheet name="Zadnja str. Proračuna 2015." sheetId="4" r:id="rId4"/>
    <sheet name="Plan razvojnih programa" sheetId="5" r:id="rId5"/>
  </sheets>
  <definedNames>
    <definedName name="_xlnm.Print_Titles" localSheetId="2">'3. Posebni dio'!$5:$6</definedName>
    <definedName name="_xlnm.Print_Area" localSheetId="0">'1. Opći dio'!$A$1:$H$33</definedName>
    <definedName name="_xlnm.Print_Area" localSheetId="1">'2. Račun prihoda i rashoda'!$A$1:$G$84</definedName>
    <definedName name="_xlnm.Print_Area" localSheetId="2">'3. Posebni dio'!$A$1:$G$429</definedName>
    <definedName name="_xlnm.Print_Area" localSheetId="3">'Zadnja str. Proračuna 2015.'!$A$1:$K$26</definedName>
  </definedNames>
  <calcPr fullCalcOnLoad="1"/>
</workbook>
</file>

<file path=xl/sharedStrings.xml><?xml version="1.0" encoding="utf-8"?>
<sst xmlns="http://schemas.openxmlformats.org/spreadsheetml/2006/main" count="595" uniqueCount="255">
  <si>
    <t xml:space="preserve">        I. OPĆI DIO</t>
  </si>
  <si>
    <t>Članak 1.</t>
  </si>
  <si>
    <t>A) RAČUN PRIHODA I RASHODA</t>
  </si>
  <si>
    <t xml:space="preserve">    Prihodi poslovanja</t>
  </si>
  <si>
    <t xml:space="preserve">    Prihodi od prodaje nefinancijske imovine</t>
  </si>
  <si>
    <t xml:space="preserve">    Rashodi poslovanja</t>
  </si>
  <si>
    <t xml:space="preserve">    Rashodi za nabavu nefinancijske imovine</t>
  </si>
  <si>
    <t xml:space="preserve">    Izdaci za financijsku imovinu i otplate zajmova</t>
  </si>
  <si>
    <t xml:space="preserve">    Razlika - višak/manjak</t>
  </si>
  <si>
    <t xml:space="preserve">    Primici od financijske imovine i zaduživanja</t>
  </si>
  <si>
    <t xml:space="preserve">    Neto zaduživanje/financiranje</t>
  </si>
  <si>
    <t>C) UKUPNO PRORAČUN OPĆINE</t>
  </si>
  <si>
    <t xml:space="preserve">    UKUPNO PRIHODI I PRIMICI</t>
  </si>
  <si>
    <t xml:space="preserve">    UKUPNO RASHODI I IZDACI</t>
  </si>
  <si>
    <t xml:space="preserve">    MANJAK PRIHODA PRENESEN IZ PROŠLE GODINE</t>
  </si>
  <si>
    <t xml:space="preserve">   RAZLIKA višak+/manjak-</t>
  </si>
  <si>
    <t>Članak 2.</t>
  </si>
  <si>
    <t xml:space="preserve">        A. RAČUN PRIHODA I RASHODA</t>
  </si>
  <si>
    <t>Razred</t>
  </si>
  <si>
    <t>Skupina</t>
  </si>
  <si>
    <t>Podskupina</t>
  </si>
  <si>
    <t>Prihodi/primici i rashodi/izdaci</t>
  </si>
  <si>
    <t>UKUPNI PRIHODI POSLOVANJA I PRIHODI OD PRODAJE NEFINANCIJSKE IMOVINE</t>
  </si>
  <si>
    <t>UKUPNI PRIHODI POSLOVANJA</t>
  </si>
  <si>
    <t>IZVOR OPĆI PRIHODI I PRIMICI</t>
  </si>
  <si>
    <t>Prihodi od poreza</t>
  </si>
  <si>
    <t>Porez i prirez na dohodak od nesamostalnog rada</t>
  </si>
  <si>
    <t>Porezi na imovinu</t>
  </si>
  <si>
    <t>Porezi na robu i usluge</t>
  </si>
  <si>
    <t>IZVOR POMOĆI</t>
  </si>
  <si>
    <t>Pomoći iz inozemstva i od subjekata unutar općeg proračuna</t>
  </si>
  <si>
    <t>Pomoći od međunarodnih organizacija te institucija i tijela EU</t>
  </si>
  <si>
    <t>Pomoći proračunu iz drugih proračuna</t>
  </si>
  <si>
    <t>Pomoći od izvanproračunskih korisnika</t>
  </si>
  <si>
    <t>Pomoći iz državnog proračuna temeljem prijenosa EU sredstava</t>
  </si>
  <si>
    <t>Prihodi od imovine</t>
  </si>
  <si>
    <t>Prihodi od financijske imovine</t>
  </si>
  <si>
    <t>Prihodi od nefinancijske imovine</t>
  </si>
  <si>
    <t>IZVOR PRIHODI ZA POSEBNE NAMJENE</t>
  </si>
  <si>
    <t>Prihodi od upravnih i administrativnih pristojbi, pristojbi po posebnim propisima i naknada</t>
  </si>
  <si>
    <t>IZVOR PRIHOD ZA POSEBNE NAMJENE</t>
  </si>
  <si>
    <t>Upravne i administrativne pristojbe</t>
  </si>
  <si>
    <t>Prihodi po posebnim propisima</t>
  </si>
  <si>
    <t>Komunalni doprinosi i naknade</t>
  </si>
  <si>
    <t>IZVOR PRIHODI OD PRODAJE ILI ZAMJENE NEFINANCIJSKE IMOVINE</t>
  </si>
  <si>
    <t>Prihodi od prodaje nefinancijske imovine</t>
  </si>
  <si>
    <t>Prihodi od prodaje neproizvedene dugotrajne imovine</t>
  </si>
  <si>
    <t>Prihodi od prodaje matrijalne imovine - prirodnih bogatstava</t>
  </si>
  <si>
    <t>RASHODI POSLOVANJA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</si>
  <si>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</si>
  <si>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</si>
  <si>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</si>
  <si>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</si>
  <si>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</si>
  <si>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</si>
  <si>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</si>
  <si>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</si>
  <si>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</si>
  <si>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vremena</t>
  </si>
  <si>
    <t>Ostali nespomenuti rashodi poslovanja</t>
  </si>
  <si>
    <t>Financijski rashodi</t>
  </si>
  <si>
    <t>Kamate za primljene kredite i zajmove</t>
  </si>
  <si>
    <t>Ostali financijski rashodi</t>
  </si>
  <si>
    <t>Pomoći dane u inozemstvo i unutar općeg proračuna</t>
  </si>
  <si>
    <t>Pomoći unutar općeg proračuna</t>
  </si>
  <si>
    <t>Naknade građanima i kućanstvima na temelju osiguranja i druge naknade</t>
  </si>
  <si>
    <t>Ostale naknade građanima i kućanstvima iz proračuna</t>
  </si>
  <si>
    <t>Ostali rashodi</t>
  </si>
  <si>
    <t>Tekuće donacije</t>
  </si>
  <si>
    <t>RASHODI ZA NABAVU NEFINANCIJSKE IMOVINE</t>
  </si>
  <si>
    <t>Rashodi za nabavu nefinancijske imovine</t>
  </si>
  <si>
    <t>Rashodi za nabavu neproizvedene dugotrajne imovine</t>
  </si>
  <si>
    <t>Materijalna imovina-prirodna bogatstva</t>
  </si>
  <si>
    <t>Rashodi za nabavu proizvedene dugotrajne imovine</t>
  </si>
  <si>
    <t>Građevinski objekti</t>
  </si>
  <si>
    <t>Postrojenja i oprema</t>
  </si>
  <si>
    <t>Nematerijalna proizvedena imovina</t>
  </si>
  <si>
    <t>IZDACI ZA FINANCIJSKU IMOVINU I OTPLATE ZAJMOVA</t>
  </si>
  <si>
    <t>Izdaci za financijsku imovinu i otplate zajmova</t>
  </si>
  <si>
    <t>Izdaci za otplatu glavnice primljenih kredita i zajmova</t>
  </si>
  <si>
    <t>Otplata glavnice primljenih zajmova od trgovačkih društava i obrtnika izvan javnog sektora</t>
  </si>
  <si>
    <t xml:space="preserve">        B. RAČUN FINANCIRANJA</t>
  </si>
  <si>
    <t xml:space="preserve">PRIMICI OD FINANCIJSKE IMOVINE I ZADUŽIVANJA </t>
  </si>
  <si>
    <t xml:space="preserve">Primici od financijske imovine i zaduživanja </t>
  </si>
  <si>
    <t>Primici od zaduživanja</t>
  </si>
  <si>
    <t xml:space="preserve">        II. POSEBNI DIO</t>
  </si>
  <si>
    <t xml:space="preserve">Članak 3. </t>
  </si>
  <si>
    <t>Rashodi i izdaci</t>
  </si>
  <si>
    <t>UKUPNI RASHODI/IZDACI</t>
  </si>
  <si>
    <t xml:space="preserve">Razdjel 001 PREDSTAVNIČKA I IZVRŠNA TIJELA </t>
  </si>
  <si>
    <t>Glava 00101 Predstavnička i izvršna tijela</t>
  </si>
  <si>
    <t>Funkcijska klasifikacija: 01- Opće javne usluge</t>
  </si>
  <si>
    <t>Program 1000 Rad predstavničkih i izvršnih tijela, te mjesne samouprave</t>
  </si>
  <si>
    <t xml:space="preserve"> Aktivnost 100001 Redovna djelatnost</t>
  </si>
  <si>
    <t xml:space="preserve">Naknade troškova zaposlenima </t>
  </si>
  <si>
    <t>Aktivnost 100002 Tekuća zaliha proračuna</t>
  </si>
  <si>
    <t>Aktivnost  100003 Rad političkih stranaka</t>
  </si>
  <si>
    <t xml:space="preserve"> Aktivnost 100004  Provođenje izbora</t>
  </si>
  <si>
    <t>Razdjel 002 JEDINSTVENI UPRAVNI ODJEL</t>
  </si>
  <si>
    <t>Glava 00201 Jedinstveni upravni odjel</t>
  </si>
  <si>
    <t>Program 1001 FINANCIRANJE REDOVNE DJELATNOSTI - JEDINSTVENI UPRAVNI ODJEL</t>
  </si>
  <si>
    <t>Aktivnost 100005 Redovni poslovi JUO</t>
  </si>
  <si>
    <t>Naknade osobama izvan radnog odnosa - STRUČNO OSPOSOBLJAVANJE</t>
  </si>
  <si>
    <t>Rashodi za nabavu neproizvedena dugotrajne imovine</t>
  </si>
  <si>
    <t>Glava 00202 Komunalne i gospodarske djelatnosti</t>
  </si>
  <si>
    <t>Program 1003 KOMUNALNA  I GOSPODARSKA DJELATNOST</t>
  </si>
  <si>
    <t>Funkcijska klasifikacija: 04- Ekonomski poslovi</t>
  </si>
  <si>
    <t>Doprinosi na plaću</t>
  </si>
  <si>
    <t>Naknada troškova zaposlenima</t>
  </si>
  <si>
    <t>Funkcijska klasifikacija: 06- Usluge unapređenja stanovanja i zajednice</t>
  </si>
  <si>
    <t xml:space="preserve">K 100001 Uređenje Trga Stjepana Radića u Kalniku      </t>
  </si>
  <si>
    <t>IZVOR PRIMICI OD ZADUŽENJA</t>
  </si>
  <si>
    <t>Rashodi za nabavu nefinancijsku imovinu</t>
  </si>
  <si>
    <t xml:space="preserve"> K 100002 Izgradnja nerazvrstanih cesta                                </t>
  </si>
  <si>
    <t>Rashodi za nabavu nefinncijsku imovinu</t>
  </si>
  <si>
    <t xml:space="preserve"> K 100003 Izgradnja ceste Borje LC 25150 Hruškovec</t>
  </si>
  <si>
    <t>IZVOR PRIHODI ZA POSEBNE NAMJENE, POMOĆI</t>
  </si>
  <si>
    <t>Materijalna imovina - prirodna bogatstva</t>
  </si>
  <si>
    <t>Aktivnost 100010 Otkup privatnih nekretnina i regulacija imovinsko pravnih odnosa - arheološki muzej</t>
  </si>
  <si>
    <t>IZVOR PRIHOD OD PRODAJE ILI ZAMJENE NEFINANCIJSKE IMOVINE</t>
  </si>
  <si>
    <t>IZVOR POMOĆI, IZVOR OPĆI PRIHODI I PRIMICI</t>
  </si>
  <si>
    <t>Glava 00203 Kultura i religija</t>
  </si>
  <si>
    <t>Funkcijska klasifikacija: 08-Rekreacija, kultura i religija</t>
  </si>
  <si>
    <t>Glava 00204 Predškolski odgoj i osnovnoškolsko obrazovanje</t>
  </si>
  <si>
    <t>Funkcijska klasifikacija: 09-Obrazovanje</t>
  </si>
  <si>
    <t>Glava 00205 Socijalna skrb</t>
  </si>
  <si>
    <t>Funkcijska klasifikacija: 10- Socijalna zaštita</t>
  </si>
  <si>
    <t>Nagrade građanima i kućanstvima na osiguranja i drugih naknada</t>
  </si>
  <si>
    <t>Glava 00206 Sport</t>
  </si>
  <si>
    <t>Materijalna imovina prirodna bogatstva</t>
  </si>
  <si>
    <t xml:space="preserve">Glava 00207 Protupožarna i civilna zaštita </t>
  </si>
  <si>
    <t>Funkcijska klasifikacija: 03-Javni red i sigurnost</t>
  </si>
  <si>
    <t>Članak 4.</t>
  </si>
  <si>
    <t xml:space="preserve">        III. ZAVRŠNA ODREDBA</t>
  </si>
  <si>
    <t>Članak 5.</t>
  </si>
  <si>
    <t xml:space="preserve">         U Planu razvojnih programa iskazuju se planirani rashodi Proračuna vezani uz provođenje</t>
  </si>
  <si>
    <t>Program</t>
  </si>
  <si>
    <t>INVESTICIJE I POMOĆI UKUPNO:</t>
  </si>
  <si>
    <t>Program 1002 Financiranje redovne djelatnosti - Jedinstveni upravni odjel</t>
  </si>
  <si>
    <t>Aktivnost: Nabava opreme upravnog odjela</t>
  </si>
  <si>
    <t>Program 1004 Program gradnje objekata i uređaja komunalne infrastrukture</t>
  </si>
  <si>
    <t>K 100001 Uređenje Trga Stjepana Radića u Kalniku</t>
  </si>
  <si>
    <t>K 100002 Izgradnja nerazvrstanih cesta</t>
  </si>
  <si>
    <t>K 100003 Izgradnja ceste Borje LC 25150 Hruškovec</t>
  </si>
  <si>
    <t>Program javnih potreba u sportu</t>
  </si>
  <si>
    <t>Izvori financiranja za financiranje razvojnih programa:</t>
  </si>
  <si>
    <t>UKUPNO:</t>
  </si>
  <si>
    <t xml:space="preserve">               PREDSJEDNIK:</t>
  </si>
  <si>
    <t>Program 1004 Program održavanje komunalne infrastrukture</t>
  </si>
  <si>
    <t>Program 1005 PROGRAM GRADNJE OBJEKATA I UREĐAJA KOMUNALNE INFRASTRUKTURE</t>
  </si>
  <si>
    <t>Program 1007 PROGRAM RAZVOJNIH PROJEKATA ZA GOSPODARSKI RAZVOJ</t>
  </si>
  <si>
    <t>Program 1008 PROGRAM JAVNIH POTREBA  U KULTURI I RAZVOJU ORGANIZACIJA CIVILNOG DRUŠTVA</t>
  </si>
  <si>
    <t>Program 1009 Program javnih potreba u predškolskom odgoju</t>
  </si>
  <si>
    <t>Program 1010 Program javnih potreba u osnovnom školstvu</t>
  </si>
  <si>
    <t>Program 1011 Plan javnih potreba u socijalnoj skrbi</t>
  </si>
  <si>
    <t>Program 1012 Program javnih potreba u sportu</t>
  </si>
  <si>
    <t>Program 1013 Program javnih potreba u protupožarnoj i civilnoj zaštiti</t>
  </si>
  <si>
    <t>Aktivnost 100006 Redovna djelatnost</t>
  </si>
  <si>
    <t>Aktivnost 100007 Javni radovi</t>
  </si>
  <si>
    <t>Aktivnost 100008 Promjena grijanja sa fosilnih goriva na energetski prihvatljivi energent Dom hrvatskih branitelja Kalnik</t>
  </si>
  <si>
    <t>Aktivnost 100009 Otkup privatnih nekretnina i regulacija imovinsko pravnih odnosa Winnetou kuća u Obreži Kalničkoj</t>
  </si>
  <si>
    <t>Aktivnost 100011 Otkup privatnih nekretnina i regulacija imovinsko pravnih odnosa Poduzetničke zone Kalnik</t>
  </si>
  <si>
    <t>Aktivnost 100012 Otkup privatnih nekretnina i regulacija imovinsko pravnih odnosa Kalnik za zdravlje</t>
  </si>
  <si>
    <t>Aktivnost 100013 Otkup privatnih nekretnina i regulacija imovinsk opravnih odnosa Mladi Hrvatske za mlade Europe</t>
  </si>
  <si>
    <t>Aktivnost 100014 Otkup privatnih nekretnina i regulacija imovinsko pravnih odnosa: a) dvorana za oblikovanje tijela, b) projekt pansiona škola u prirodi, c) aqva park Mladi Hrvatske za mlade Europa mlade  europe</t>
  </si>
  <si>
    <t>Aktivnost 100015 Otkup privatnih nekretnina i regulacija  imovinsko pravnih odnosa Novi Kalnik</t>
  </si>
  <si>
    <t xml:space="preserve">Aktivnost 100016 Otkup privatnih  nekretnina  i  regulacija  imovinsko pravnih odnosa  SPRINT  </t>
  </si>
  <si>
    <t>Aktivnost  100017 Održavanje kulturnih i sahralnih objekata</t>
  </si>
  <si>
    <t>Aktivnost  100018 Ostale društvene i vjerske organizacije</t>
  </si>
  <si>
    <t>Aktivnost  100019 Djelatnost sportskih udruga</t>
  </si>
  <si>
    <t>Aktivnost 100020 Vatrogastvo i civilna zaštita</t>
  </si>
  <si>
    <t xml:space="preserve">T 100001 Održavanje nerazvrstanih cesta                                   </t>
  </si>
  <si>
    <t xml:space="preserve">T 100002 Iskop i čišćenje odvodnih jaraka                                   </t>
  </si>
  <si>
    <t>T 100003 Zimsko održavanje cesta zimska služba</t>
  </si>
  <si>
    <t>T 100004 Košnja trave i ostale potrebe na javnim površinama</t>
  </si>
  <si>
    <t xml:space="preserve">T 100005 Redovito održavanje javne rasvjete                              </t>
  </si>
  <si>
    <t xml:space="preserve">T 100006 Troškovi električne energije za javnu rasvjetu   </t>
  </si>
  <si>
    <t xml:space="preserve">T 100007 Košnja trave, zbrinjavanje smeća, održavanje mrtvačnice i ostale tekuće potrebe za održavanje mjesnih groblja                              </t>
  </si>
  <si>
    <t>T 100008 Izgradnja okvira, staza, usluga ukopa i ostalo - mjesna groblja</t>
  </si>
  <si>
    <t xml:space="preserve">T 100009 Redovito održavanje postrojenja, opreme, prijevoznih sredstava, društvene imovine                             </t>
  </si>
  <si>
    <t xml:space="preserve"> T 100010 Javna energetski neovisna rasvjeta na mjesnim grobljima                                 </t>
  </si>
  <si>
    <t xml:space="preserve"> K 100006 Nabava razglasa za mjesna groblja                                 </t>
  </si>
  <si>
    <t>K 100010 Rekonstrukcija i dogradnja Društvenog doma Gornje Borje</t>
  </si>
  <si>
    <t>K 100013 Rekonstrukcija i dogradnja Doma hrvatskih branitelja Kalnik</t>
  </si>
  <si>
    <t xml:space="preserve">K 100014 Izgradnja vodopskrbnog cjevovoda Kamešnica-Hrlci, Precrpna stanica Cari </t>
  </si>
  <si>
    <t>K 100015 Izrada projektne dokumentacije za izgradnju nerazvrstanih cesta</t>
  </si>
  <si>
    <t>K 100006 Nabava razglasa za mjesna groblja</t>
  </si>
  <si>
    <t>K 100014 Izgradnja opskrbnog cjevovoda Kamešnica Hrlci, Precrpna stanica Cari</t>
  </si>
  <si>
    <t>Program 1007 Program razvojnih projekata za gospodarski razvoj</t>
  </si>
  <si>
    <t xml:space="preserve">K 100015 Izrada projektne dokumentacije za izgradnju nerazvrstanih cesta </t>
  </si>
  <si>
    <t>T 100011 Izrada geodetskog elaborata postoječeg stanja nerazvrstanih cesta, sve katastarske općine</t>
  </si>
  <si>
    <t>T 100012 Izrada geodetskog elaborata za cestu  LC 25150 Borje Hruškovec</t>
  </si>
  <si>
    <t>T 100013 Izrada geodetskog projekta  "Poduzetničke zone Kalnik"</t>
  </si>
  <si>
    <t>T 100014 Izrada geodetskog projekta Kalnik za zdravlje</t>
  </si>
  <si>
    <t>T 100015 Izrada geodetskog projekta Mladi Hrvatske za mlade Europe</t>
  </si>
  <si>
    <t xml:space="preserve">T 100016 Ne gubi društvenu energiju I, II Faza - Dom Gornje Borje, Zdravstvena ambulanta, Župni dvor                                   </t>
  </si>
  <si>
    <t xml:space="preserve">T 100017 Program vrtića                                    </t>
  </si>
  <si>
    <t xml:space="preserve">T 100018 Program predškolskog odgoja                                   </t>
  </si>
  <si>
    <t xml:space="preserve">T 100019 Nabava udžbenika od 1. do 8. razreda                  </t>
  </si>
  <si>
    <t xml:space="preserve">T 100020 Nabava opreme za školstvo i pripomoć školama      </t>
  </si>
  <si>
    <t xml:space="preserve">T 100021 Nagrade učenicima i mentorima za postignute uspjehe                                   </t>
  </si>
  <si>
    <t xml:space="preserve">T 100023 Sufinanciranje prehrane učenicima u školskim kuhinjama                                    </t>
  </si>
  <si>
    <t xml:space="preserve">T 100024 Pomoć za novorođenčad                                    </t>
  </si>
  <si>
    <t xml:space="preserve">T 100025 Sufinanciranje gradskog Crvenog križa Križevci                </t>
  </si>
  <si>
    <t xml:space="preserve">T 100026 Donacija udrugama humanitarno socijalnog karaktera                                   </t>
  </si>
  <si>
    <t xml:space="preserve">T 100027 Pomoć za ogrijev iz sredstava Koprivničko križevačke županije                                   </t>
  </si>
  <si>
    <t>K 100016 Izrada izmjena i dopuna Prostornog plana uređenja Općine Kalnik</t>
  </si>
  <si>
    <t>K 100017 Izrada projektne dokumentacije Mladi Hrvatske za mlade  europe a) dvorana za oblikovanje tijerla, b) projekt pansiona škola u prirodi,  c) aqva park</t>
  </si>
  <si>
    <t>K 100018 Izrada dijela projektne dokumentacije Novi Kalnik</t>
  </si>
  <si>
    <t xml:space="preserve">K 100019 Izrada projektne dokumentacije   projekta SPRINT </t>
  </si>
  <si>
    <t>K 100020 Izrada projektne dokumentacije  za energetski  neovisnu javnu rasvjetu</t>
  </si>
  <si>
    <t>K 100022 Izrada projektne dokumentacije za izgradnju mjesnog groblja Kalnik</t>
  </si>
  <si>
    <t>K 100023 Izrada projektne dokumentacije za "Kalnik-"Nevidljivi grad" - uređenje arheološkog nalazišta."</t>
  </si>
  <si>
    <t>K 100024 Izrada projektne dokumentacije sanacije i nadogradnje društvenih domova</t>
  </si>
  <si>
    <t xml:space="preserve">K 100025  Izrada idejnog projekta kanalizacijskog sustava Općine Kalnik                                    </t>
  </si>
  <si>
    <t>K 100016 Izrada izmjena i dopuna prostornog plana uređenja Općine Kalnik</t>
  </si>
  <si>
    <t>K 100018 Izrada dijela projektne dokumenaatcije Novi  Kalnik</t>
  </si>
  <si>
    <t xml:space="preserve">K 100024 Izrada projektne dokumentacije sanacije i nadogradnje društvenih domova                                  </t>
  </si>
  <si>
    <t xml:space="preserve">K 100025 Izrada idejnog projekta kanalizacijskog sustava Općine Kalnik                                    </t>
  </si>
  <si>
    <t>Aktivnost 100019 Zemljište za nogometno igralište</t>
  </si>
  <si>
    <t>Program 1006 PLAN IZGRADNJE KOMUNALNIH VODNIH GRAĐEVINA</t>
  </si>
  <si>
    <t>Program 1006 Plan izgradnje komunalnih vodnih građevina</t>
  </si>
  <si>
    <t>B) RAČUN FINANCIRANJA</t>
  </si>
  <si>
    <t>IZMJENE I DOPUNE PRORAČUNA OPĆINE KALNIK 
ZA 2016. GODINU I PROJEKCIJE ZA 2017. I 2018. GODINU</t>
  </si>
  <si>
    <t>Novi Plan Proračuna za 2016. godinu</t>
  </si>
  <si>
    <t>Plan                            Proračuna za 
2016. godinu</t>
  </si>
  <si>
    <t>Povećanje/          smanjenje</t>
  </si>
  <si>
    <t xml:space="preserve">        U članku 2. Prihodi i rashodi, te primici i izdaci po ekonomskoj klasifikaciji utvrđeni u Računu prihoda i rashoda i Računu financiranja, mijenjaju se u: A. računu prihoda i rashoda i B. Računu financiranja, kako slijedi:</t>
  </si>
  <si>
    <t xml:space="preserve">        Izmjene i dopune Plana razvojnih programa Općine Kalnik nalaze se u prilogu ovih Izmjena i dopuna Proračuna i njihov su sastavni dio. </t>
  </si>
  <si>
    <t>Naknade osobama izvan radnog odnosa</t>
  </si>
  <si>
    <t>Tekuće donacije-naknada troškova izborne promidžbe</t>
  </si>
  <si>
    <t>Izdaci za dionice i udjele u glavnici</t>
  </si>
  <si>
    <t>Dionice i udjeli u glavnici trgovačkih društava u javnom sektoru</t>
  </si>
  <si>
    <t>Nagrade građanima i kućanstvima na osiguranja i druge naknade</t>
  </si>
  <si>
    <t xml:space="preserve">T 100022 Pomoć građanima i kućanstvima          </t>
  </si>
  <si>
    <t>UKUPNO RASHODI</t>
  </si>
  <si>
    <t xml:space="preserve">                                                                         PLAN RAZVOJNIH PROGRAMA OPĆINE KALNIK ZA 2016. GODINU</t>
  </si>
  <si>
    <t>Proračuna.</t>
  </si>
  <si>
    <t>investicija, davanje kapitalnih pomoći i donacija, razrađeni po programima i korisnicima</t>
  </si>
  <si>
    <t>Povećanje/ smanjenje</t>
  </si>
  <si>
    <t>Plan za 2016. godinu</t>
  </si>
  <si>
    <t>Novi Plan za 2016. godinu</t>
  </si>
  <si>
    <t>Prihod od prodaje ili zamjene nefinancijske imovine</t>
  </si>
  <si>
    <t>Opći prihodi i primici</t>
  </si>
  <si>
    <t xml:space="preserve">Pomoći </t>
  </si>
  <si>
    <t>Prihodi za posebne namjene</t>
  </si>
  <si>
    <t xml:space="preserve">IZVOR PRIHODI ZA POSEBNE NAMJENE </t>
  </si>
  <si>
    <t xml:space="preserve">        U Proračunu Općine Kalnik za 2016. godinu i projekcijama za 2017. i 2018. godinu ("Službeni glasnik Koprivničko-križevačke županije broj 8/16.) (u daljnjem tekstu: Proračun) u članku 1. mijenjaju se: A. Račun prihoda i rashoda, B. Račun financiranja i C. Ukupno Proračun Općine, kako slijedi:</t>
  </si>
  <si>
    <t xml:space="preserve">    Ove Izmjene i dopune Proračuna stupaju na snagu prvog dana od dana objave u "Službenom glasniku Koprivničko-križevačke županije".</t>
  </si>
  <si>
    <t xml:space="preserve">
        Na temelju članka 39. Zakona o proračunu ("Narodne novine'' broj 87/08., 136/12. i 15/15.) i članka 32. Statuta Općine Kalnik (''Službeni glasnik Koprivničko-križevačke županije" broj 5/13.), Općinsko vijeće Općine Kalnik na 5. sjednici održanoj 26. studenoga 2016. donijelo je
</t>
  </si>
  <si>
    <t>Kalnik, 26. studenoga 2016.</t>
  </si>
  <si>
    <t>KLASA: 400-08/16-01/07</t>
  </si>
  <si>
    <t>URBROJ: 2137/23-16-1</t>
  </si>
  <si>
    <t xml:space="preserve">  Igor Tomić, univ.bacc.ing.mech.</t>
  </si>
  <si>
    <t xml:space="preserve">        U članku 3. svota "20.542.423,00 kuna" zamjenjuje se svotom "14.528.000,00 kuna", te se provode izmjene i dopune rashoda i izdataka po pojedinim nositeljima, korisnicima, programima i namjenama, kako slijedi: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</si>
</sst>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[Red]#,##0.00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b/>
      <sz val="10"/>
      <color indexed="8"/>
      <name val="Calibri"/>
      <family val="2"/>
    </font>
    <font>
      <sz val="8"/>
      <color indexed="9"/>
      <name val="Calibri"/>
      <family val="2"/>
    </font>
    <font>
      <sz val="11"/>
      <color indexed="22"/>
      <name val="Calibri"/>
      <family val="2"/>
    </font>
    <font>
      <sz val="10"/>
      <name val="Calibri"/>
      <family val="2"/>
    </font>
    <font>
      <sz val="14"/>
      <color indexed="8"/>
      <name val="Calibri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theme="10"/>
      <name val="Calibri"/>
      <family val="2"/>
    </font>
    <font>
      <sz val="18"/>
      <color theme="3"/>
      <name val="Calibri Light"/>
      <family val="2"/>
    </font>
    <font>
      <u val="single"/>
      <sz val="11"/>
      <color theme="1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9"/>
      </left>
      <right style="thin"/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0" fillId="17" borderId="1" applyNumberFormat="0" applyAlignment="0" applyProtection="0"/>
    <xf numFmtId="0" fontId="3" fillId="4" borderId="0" applyNumberFormat="0" applyBorder="0" applyAlignment="0" applyProtection="0"/>
    <xf numFmtId="0" fontId="4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4" fillId="8" borderId="2" applyNumberFormat="0" applyAlignment="0" applyProtection="0"/>
    <xf numFmtId="0" fontId="5" fillId="8" borderId="3" applyNumberFormat="0" applyAlignment="0" applyProtection="0"/>
    <xf numFmtId="0" fontId="6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9" fontId="1" fillId="0" borderId="0" applyFill="0" applyBorder="0" applyAlignment="0" applyProtection="0"/>
    <xf numFmtId="0" fontId="13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14" fillId="23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7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72">
    <xf numFmtId="0" fontId="0" fillId="0" borderId="0" xfId="0" applyAlignment="1">
      <alignment/>
    </xf>
    <xf numFmtId="0" fontId="0" fillId="24" borderId="0" xfId="0" applyFill="1" applyAlignment="1">
      <alignment/>
    </xf>
    <xf numFmtId="0" fontId="21" fillId="0" borderId="0" xfId="0" applyFont="1" applyAlignment="1">
      <alignment/>
    </xf>
    <xf numFmtId="0" fontId="0" fillId="24" borderId="0" xfId="0" applyFill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 horizontal="left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4" fontId="19" fillId="0" borderId="10" xfId="0" applyNumberFormat="1" applyFont="1" applyBorder="1" applyAlignment="1" applyProtection="1">
      <alignment vertical="center"/>
      <protection/>
    </xf>
    <xf numFmtId="4" fontId="0" fillId="0" borderId="0" xfId="0" applyNumberFormat="1" applyAlignment="1">
      <alignment/>
    </xf>
    <xf numFmtId="0" fontId="0" fillId="0" borderId="10" xfId="0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4" fontId="19" fillId="0" borderId="0" xfId="0" applyNumberFormat="1" applyFont="1" applyBorder="1" applyAlignment="1" applyProtection="1">
      <alignment vertical="center"/>
      <protection/>
    </xf>
    <xf numFmtId="4" fontId="0" fillId="0" borderId="10" xfId="0" applyNumberFormat="1" applyFont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22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center" vertical="center" textRotation="180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0" fontId="22" fillId="8" borderId="11" xfId="0" applyFont="1" applyFill="1" applyBorder="1" applyAlignment="1" applyProtection="1">
      <alignment horizontal="center" vertical="center"/>
      <protection locked="0"/>
    </xf>
    <xf numFmtId="0" fontId="22" fillId="8" borderId="11" xfId="0" applyFont="1" applyFill="1" applyBorder="1" applyAlignment="1" applyProtection="1">
      <alignment vertical="center" wrapText="1"/>
      <protection locked="0"/>
    </xf>
    <xf numFmtId="4" fontId="22" fillId="8" borderId="11" xfId="0" applyNumberFormat="1" applyFont="1" applyFill="1" applyBorder="1" applyAlignment="1">
      <alignment/>
    </xf>
    <xf numFmtId="0" fontId="17" fillId="8" borderId="11" xfId="0" applyFont="1" applyFill="1" applyBorder="1" applyAlignment="1" applyProtection="1">
      <alignment horizontal="center" vertical="center"/>
      <protection locked="0"/>
    </xf>
    <xf numFmtId="0" fontId="0" fillId="8" borderId="11" xfId="0" applyFill="1" applyBorder="1" applyAlignment="1" applyProtection="1">
      <alignment horizontal="center" vertical="center"/>
      <protection locked="0"/>
    </xf>
    <xf numFmtId="0" fontId="17" fillId="8" borderId="11" xfId="0" applyFont="1" applyFill="1" applyBorder="1" applyAlignment="1" applyProtection="1">
      <alignment/>
      <protection locked="0"/>
    </xf>
    <xf numFmtId="4" fontId="17" fillId="8" borderId="11" xfId="0" applyNumberFormat="1" applyFont="1" applyFill="1" applyBorder="1" applyAlignment="1">
      <alignment/>
    </xf>
    <xf numFmtId="0" fontId="17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/>
      <protection locked="0"/>
    </xf>
    <xf numFmtId="4" fontId="17" fillId="0" borderId="11" xfId="0" applyNumberFormat="1" applyFont="1" applyFill="1" applyBorder="1" applyAlignment="1">
      <alignment/>
    </xf>
    <xf numFmtId="0" fontId="2" fillId="8" borderId="11" xfId="0" applyFont="1" applyFill="1" applyBorder="1" applyAlignment="1" applyProtection="1">
      <alignment horizontal="center" vertical="center"/>
      <protection locked="0"/>
    </xf>
    <xf numFmtId="0" fontId="17" fillId="8" borderId="0" xfId="0" applyFont="1" applyFill="1" applyBorder="1" applyAlignment="1" applyProtection="1">
      <alignment horizontal="center" vertical="center"/>
      <protection locked="0"/>
    </xf>
    <xf numFmtId="4" fontId="25" fillId="8" borderId="11" xfId="0" applyNumberFormat="1" applyFont="1" applyFill="1" applyBorder="1" applyAlignment="1">
      <alignment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/>
      <protection locked="0"/>
    </xf>
    <xf numFmtId="164" fontId="24" fillId="0" borderId="11" xfId="0" applyNumberFormat="1" applyFont="1" applyFill="1" applyBorder="1" applyAlignment="1" applyProtection="1">
      <alignment/>
      <protection locked="0"/>
    </xf>
    <xf numFmtId="0" fontId="25" fillId="24" borderId="11" xfId="0" applyFont="1" applyFill="1" applyBorder="1" applyAlignment="1" applyProtection="1">
      <alignment horizontal="center" vertical="center"/>
      <protection locked="0"/>
    </xf>
    <xf numFmtId="0" fontId="24" fillId="24" borderId="11" xfId="0" applyFont="1" applyFill="1" applyBorder="1" applyAlignment="1" applyProtection="1">
      <alignment horizontal="center" vertical="center"/>
      <protection locked="0"/>
    </xf>
    <xf numFmtId="0" fontId="24" fillId="24" borderId="11" xfId="0" applyFont="1" applyFill="1" applyBorder="1" applyAlignment="1" applyProtection="1">
      <alignment horizontal="right" vertical="center"/>
      <protection locked="0"/>
    </xf>
    <xf numFmtId="0" fontId="17" fillId="24" borderId="11" xfId="0" applyFont="1" applyFill="1" applyBorder="1" applyAlignment="1" applyProtection="1">
      <alignment/>
      <protection locked="0"/>
    </xf>
    <xf numFmtId="4" fontId="25" fillId="24" borderId="11" xfId="0" applyNumberFormat="1" applyFont="1" applyFill="1" applyBorder="1" applyAlignment="1">
      <alignment/>
    </xf>
    <xf numFmtId="0" fontId="24" fillId="8" borderId="11" xfId="0" applyFont="1" applyFill="1" applyBorder="1" applyAlignment="1" applyProtection="1">
      <alignment horizontal="center" vertical="center"/>
      <protection locked="0"/>
    </xf>
    <xf numFmtId="0" fontId="25" fillId="8" borderId="11" xfId="0" applyFont="1" applyFill="1" applyBorder="1" applyAlignment="1" applyProtection="1">
      <alignment horizontal="center" vertical="center"/>
      <protection locked="0"/>
    </xf>
    <xf numFmtId="0" fontId="24" fillId="8" borderId="11" xfId="0" applyFont="1" applyFill="1" applyBorder="1" applyAlignment="1" applyProtection="1">
      <alignment horizontal="right" vertical="center"/>
      <protection locked="0"/>
    </xf>
    <xf numFmtId="49" fontId="17" fillId="8" borderId="11" xfId="0" applyNumberFormat="1" applyFont="1" applyFill="1" applyBorder="1" applyAlignment="1" applyProtection="1">
      <alignment wrapText="1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 applyProtection="1">
      <alignment horizontal="right" vertical="center"/>
      <protection locked="0"/>
    </xf>
    <xf numFmtId="49" fontId="0" fillId="24" borderId="11" xfId="0" applyNumberFormat="1" applyFont="1" applyFill="1" applyBorder="1" applyAlignment="1" applyProtection="1">
      <alignment wrapText="1"/>
      <protection locked="0"/>
    </xf>
    <xf numFmtId="4" fontId="0" fillId="24" borderId="11" xfId="0" applyNumberFormat="1" applyFont="1" applyFill="1" applyBorder="1" applyAlignment="1">
      <alignment/>
    </xf>
    <xf numFmtId="4" fontId="0" fillId="24" borderId="11" xfId="0" applyNumberForma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27" fillId="24" borderId="11" xfId="0" applyFont="1" applyFill="1" applyBorder="1" applyAlignment="1" applyProtection="1">
      <alignment horizontal="center" vertical="center"/>
      <protection locked="0"/>
    </xf>
    <xf numFmtId="0" fontId="28" fillId="24" borderId="11" xfId="0" applyFont="1" applyFill="1" applyBorder="1" applyAlignment="1" applyProtection="1">
      <alignment horizontal="right" vertical="center"/>
      <protection locked="0"/>
    </xf>
    <xf numFmtId="4" fontId="17" fillId="24" borderId="11" xfId="0" applyNumberFormat="1" applyFont="1" applyFill="1" applyBorder="1" applyAlignment="1">
      <alignment/>
    </xf>
    <xf numFmtId="4" fontId="0" fillId="0" borderId="11" xfId="0" applyNumberFormat="1" applyBorder="1" applyAlignment="1" applyProtection="1">
      <alignment/>
      <protection locked="0"/>
    </xf>
    <xf numFmtId="0" fontId="17" fillId="24" borderId="11" xfId="0" applyFont="1" applyFill="1" applyBorder="1" applyAlignment="1" applyProtection="1">
      <alignment horizontal="right"/>
      <protection locked="0"/>
    </xf>
    <xf numFmtId="4" fontId="17" fillId="24" borderId="11" xfId="0" applyNumberFormat="1" applyFon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0" fontId="0" fillId="24" borderId="11" xfId="0" applyFont="1" applyFill="1" applyBorder="1" applyAlignment="1" applyProtection="1">
      <alignment horizontal="right"/>
      <protection locked="0"/>
    </xf>
    <xf numFmtId="0" fontId="0" fillId="24" borderId="11" xfId="0" applyFont="1" applyFill="1" applyBorder="1" applyAlignment="1" applyProtection="1">
      <alignment/>
      <protection locked="0"/>
    </xf>
    <xf numFmtId="4" fontId="0" fillId="24" borderId="11" xfId="0" applyNumberFormat="1" applyFont="1" applyFill="1" applyBorder="1" applyAlignment="1" applyProtection="1">
      <alignment/>
      <protection locked="0"/>
    </xf>
    <xf numFmtId="49" fontId="17" fillId="24" borderId="11" xfId="0" applyNumberFormat="1" applyFont="1" applyFill="1" applyBorder="1" applyAlignment="1" applyProtection="1">
      <alignment wrapText="1"/>
      <protection locked="0"/>
    </xf>
    <xf numFmtId="0" fontId="0" fillId="24" borderId="11" xfId="0" applyFont="1" applyFill="1" applyBorder="1" applyAlignment="1" applyProtection="1">
      <alignment horizontal="center" vertical="center"/>
      <protection locked="0"/>
    </xf>
    <xf numFmtId="0" fontId="0" fillId="24" borderId="11" xfId="0" applyFont="1" applyFill="1" applyBorder="1" applyAlignment="1" applyProtection="1">
      <alignment horizontal="right" vertical="center"/>
      <protection locked="0"/>
    </xf>
    <xf numFmtId="0" fontId="0" fillId="24" borderId="11" xfId="0" applyFont="1" applyFill="1" applyBorder="1" applyAlignment="1" applyProtection="1">
      <alignment wrapText="1"/>
      <protection locked="0"/>
    </xf>
    <xf numFmtId="0" fontId="17" fillId="8" borderId="13" xfId="0" applyFont="1" applyFill="1" applyBorder="1" applyAlignment="1" applyProtection="1">
      <alignment horizontal="center" vertical="center"/>
      <protection locked="0"/>
    </xf>
    <xf numFmtId="0" fontId="17" fillId="8" borderId="13" xfId="0" applyFont="1" applyFill="1" applyBorder="1" applyAlignment="1" applyProtection="1">
      <alignment horizontal="right" vertical="center"/>
      <protection locked="0"/>
    </xf>
    <xf numFmtId="4" fontId="17" fillId="8" borderId="11" xfId="0" applyNumberFormat="1" applyFont="1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right" vertical="center"/>
      <protection locked="0"/>
    </xf>
    <xf numFmtId="0" fontId="0" fillId="0" borderId="12" xfId="0" applyFon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14" xfId="0" applyFon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right" vertical="center"/>
      <protection locked="0"/>
    </xf>
    <xf numFmtId="0" fontId="17" fillId="0" borderId="16" xfId="0" applyFont="1" applyFill="1" applyBorder="1" applyAlignment="1" applyProtection="1">
      <alignment vertical="center"/>
      <protection locked="0"/>
    </xf>
    <xf numFmtId="4" fontId="17" fillId="0" borderId="11" xfId="0" applyNumberFormat="1" applyFont="1" applyFill="1" applyBorder="1" applyAlignment="1">
      <alignment vertical="center"/>
    </xf>
    <xf numFmtId="0" fontId="0" fillId="8" borderId="10" xfId="0" applyFill="1" applyBorder="1" applyAlignment="1" applyProtection="1">
      <alignment horizontal="center" vertical="center"/>
      <protection locked="0"/>
    </xf>
    <xf numFmtId="0" fontId="0" fillId="8" borderId="10" xfId="0" applyFill="1" applyBorder="1" applyAlignment="1" applyProtection="1">
      <alignment horizontal="right" vertical="center"/>
      <protection locked="0"/>
    </xf>
    <xf numFmtId="0" fontId="17" fillId="8" borderId="16" xfId="0" applyFont="1" applyFill="1" applyBorder="1" applyAlignment="1" applyProtection="1">
      <alignment vertical="center"/>
      <protection locked="0"/>
    </xf>
    <xf numFmtId="4" fontId="17" fillId="8" borderId="11" xfId="0" applyNumberFormat="1" applyFont="1" applyFill="1" applyBorder="1" applyAlignment="1">
      <alignment vertical="center"/>
    </xf>
    <xf numFmtId="0" fontId="17" fillId="24" borderId="10" xfId="0" applyFont="1" applyFill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right" vertical="center"/>
      <protection locked="0"/>
    </xf>
    <xf numFmtId="0" fontId="17" fillId="24" borderId="16" xfId="0" applyFont="1" applyFill="1" applyBorder="1" applyAlignment="1" applyProtection="1">
      <alignment vertical="center"/>
      <protection locked="0"/>
    </xf>
    <xf numFmtId="4" fontId="17" fillId="0" borderId="11" xfId="0" applyNumberFormat="1" applyFont="1" applyBorder="1" applyAlignment="1">
      <alignment vertical="center"/>
    </xf>
    <xf numFmtId="0" fontId="17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right" vertical="center"/>
      <protection locked="0"/>
    </xf>
    <xf numFmtId="0" fontId="17" fillId="24" borderId="11" xfId="0" applyFont="1" applyFill="1" applyBorder="1" applyAlignment="1" applyProtection="1">
      <alignment vertical="center"/>
      <protection locked="0"/>
    </xf>
    <xf numFmtId="4" fontId="17" fillId="0" borderId="11" xfId="0" applyNumberFormat="1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4" fontId="0" fillId="0" borderId="11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17" fillId="24" borderId="0" xfId="0" applyFont="1" applyFill="1" applyAlignment="1" applyProtection="1">
      <alignment horizontal="center" vertical="center"/>
      <protection locked="0"/>
    </xf>
    <xf numFmtId="0" fontId="0" fillId="24" borderId="11" xfId="0" applyFill="1" applyBorder="1" applyAlignment="1" applyProtection="1">
      <alignment horizontal="right" vertical="center"/>
      <protection locked="0"/>
    </xf>
    <xf numFmtId="0" fontId="0" fillId="24" borderId="11" xfId="0" applyFill="1" applyBorder="1" applyAlignment="1" applyProtection="1">
      <alignment horizontal="center" vertical="center"/>
      <protection locked="0"/>
    </xf>
    <xf numFmtId="0" fontId="17" fillId="24" borderId="17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right" vertical="center"/>
      <protection locked="0"/>
    </xf>
    <xf numFmtId="0" fontId="17" fillId="24" borderId="10" xfId="0" applyFont="1" applyFill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24" borderId="16" xfId="0" applyFill="1" applyBorder="1" applyAlignment="1" applyProtection="1">
      <alignment horizontal="right" vertical="center"/>
      <protection locked="0"/>
    </xf>
    <xf numFmtId="49" fontId="17" fillId="24" borderId="11" xfId="0" applyNumberFormat="1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17" fillId="8" borderId="11" xfId="0" applyFont="1" applyFill="1" applyBorder="1" applyAlignment="1" applyProtection="1">
      <alignment horizontal="right" vertical="center"/>
      <protection locked="0"/>
    </xf>
    <xf numFmtId="0" fontId="25" fillId="8" borderId="11" xfId="0" applyFont="1" applyFill="1" applyBorder="1" applyAlignment="1" applyProtection="1">
      <alignment vertical="center"/>
      <protection locked="0"/>
    </xf>
    <xf numFmtId="4" fontId="25" fillId="8" borderId="11" xfId="0" applyNumberFormat="1" applyFont="1" applyFill="1" applyBorder="1" applyAlignment="1">
      <alignment vertical="center"/>
    </xf>
    <xf numFmtId="0" fontId="17" fillId="24" borderId="11" xfId="0" applyFont="1" applyFill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" fontId="0" fillId="0" borderId="0" xfId="0" applyNumberFormat="1" applyBorder="1" applyAlignment="1" applyProtection="1">
      <alignment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24" borderId="15" xfId="0" applyFont="1" applyFill="1" applyBorder="1" applyAlignment="1" applyProtection="1">
      <alignment vertical="center"/>
      <protection locked="0"/>
    </xf>
    <xf numFmtId="4" fontId="17" fillId="0" borderId="15" xfId="0" applyNumberFormat="1" applyFont="1" applyBorder="1" applyAlignment="1">
      <alignment vertical="center"/>
    </xf>
    <xf numFmtId="0" fontId="0" fillId="24" borderId="11" xfId="0" applyFont="1" applyFill="1" applyBorder="1" applyAlignment="1" applyProtection="1">
      <alignment vertical="center"/>
      <protection locked="0"/>
    </xf>
    <xf numFmtId="1" fontId="0" fillId="0" borderId="0" xfId="0" applyNumberForma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 textRotation="180"/>
    </xf>
    <xf numFmtId="1" fontId="0" fillId="0" borderId="11" xfId="0" applyNumberFormat="1" applyFont="1" applyBorder="1" applyAlignment="1">
      <alignment horizontal="center" vertical="center" textRotation="180"/>
    </xf>
    <xf numFmtId="0" fontId="0" fillId="0" borderId="11" xfId="0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17" fillId="25" borderId="11" xfId="0" applyFont="1" applyFill="1" applyBorder="1" applyAlignment="1">
      <alignment horizontal="center" vertical="center"/>
    </xf>
    <xf numFmtId="1" fontId="17" fillId="25" borderId="11" xfId="0" applyNumberFormat="1" applyFont="1" applyFill="1" applyBorder="1" applyAlignment="1">
      <alignment horizontal="center" vertical="center"/>
    </xf>
    <xf numFmtId="0" fontId="17" fillId="25" borderId="11" xfId="0" applyFont="1" applyFill="1" applyBorder="1" applyAlignment="1">
      <alignment horizontal="left" vertical="center"/>
    </xf>
    <xf numFmtId="4" fontId="17" fillId="25" borderId="11" xfId="0" applyNumberFormat="1" applyFont="1" applyFill="1" applyBorder="1" applyAlignment="1">
      <alignment horizontal="right" vertical="center"/>
    </xf>
    <xf numFmtId="0" fontId="0" fillId="26" borderId="11" xfId="0" applyFill="1" applyBorder="1" applyAlignment="1">
      <alignment horizontal="center" vertical="center"/>
    </xf>
    <xf numFmtId="1" fontId="0" fillId="26" borderId="11" xfId="0" applyNumberFormat="1" applyFill="1" applyBorder="1" applyAlignment="1">
      <alignment horizontal="center" vertical="center"/>
    </xf>
    <xf numFmtId="1" fontId="30" fillId="26" borderId="11" xfId="0" applyNumberFormat="1" applyFont="1" applyFill="1" applyBorder="1" applyAlignment="1">
      <alignment wrapText="1"/>
    </xf>
    <xf numFmtId="49" fontId="30" fillId="26" borderId="11" xfId="0" applyNumberFormat="1" applyFont="1" applyFill="1" applyBorder="1" applyAlignment="1">
      <alignment wrapText="1"/>
    </xf>
    <xf numFmtId="4" fontId="17" fillId="26" borderId="11" xfId="0" applyNumberFormat="1" applyFont="1" applyFill="1" applyBorder="1" applyAlignment="1">
      <alignment/>
    </xf>
    <xf numFmtId="0" fontId="0" fillId="8" borderId="11" xfId="0" applyFill="1" applyBorder="1" applyAlignment="1">
      <alignment horizontal="center" vertical="center"/>
    </xf>
    <xf numFmtId="1" fontId="0" fillId="8" borderId="11" xfId="0" applyNumberFormat="1" applyFill="1" applyBorder="1" applyAlignment="1">
      <alignment horizontal="center" vertical="center"/>
    </xf>
    <xf numFmtId="1" fontId="30" fillId="8" borderId="11" xfId="0" applyNumberFormat="1" applyFont="1" applyFill="1" applyBorder="1" applyAlignment="1">
      <alignment wrapText="1"/>
    </xf>
    <xf numFmtId="0" fontId="30" fillId="8" borderId="11" xfId="0" applyFont="1" applyFill="1" applyBorder="1" applyAlignment="1">
      <alignment wrapText="1"/>
    </xf>
    <xf numFmtId="0" fontId="17" fillId="0" borderId="11" xfId="0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" fontId="31" fillId="24" borderId="11" xfId="0" applyNumberFormat="1" applyFont="1" applyFill="1" applyBorder="1" applyAlignment="1">
      <alignment horizontal="right" wrapText="1"/>
    </xf>
    <xf numFmtId="0" fontId="30" fillId="24" borderId="11" xfId="0" applyFont="1" applyFill="1" applyBorder="1" applyAlignment="1">
      <alignment wrapText="1"/>
    </xf>
    <xf numFmtId="4" fontId="0" fillId="0" borderId="11" xfId="0" applyNumberFormat="1" applyBorder="1" applyAlignment="1">
      <alignment/>
    </xf>
    <xf numFmtId="0" fontId="2" fillId="8" borderId="11" xfId="0" applyFont="1" applyFill="1" applyBorder="1" applyAlignment="1">
      <alignment horizontal="center" vertical="center"/>
    </xf>
    <xf numFmtId="1" fontId="2" fillId="8" borderId="11" xfId="0" applyNumberFormat="1" applyFont="1" applyFill="1" applyBorder="1" applyAlignment="1">
      <alignment horizontal="center" vertical="center"/>
    </xf>
    <xf numFmtId="1" fontId="25" fillId="8" borderId="11" xfId="0" applyNumberFormat="1" applyFont="1" applyFill="1" applyBorder="1" applyAlignment="1">
      <alignment wrapText="1"/>
    </xf>
    <xf numFmtId="0" fontId="25" fillId="8" borderId="11" xfId="0" applyFont="1" applyFill="1" applyBorder="1" applyAlignment="1">
      <alignment wrapText="1"/>
    </xf>
    <xf numFmtId="0" fontId="2" fillId="27" borderId="11" xfId="0" applyFont="1" applyFill="1" applyBorder="1" applyAlignment="1">
      <alignment horizontal="center" vertical="center"/>
    </xf>
    <xf numFmtId="1" fontId="2" fillId="27" borderId="11" xfId="0" applyNumberFormat="1" applyFont="1" applyFill="1" applyBorder="1" applyAlignment="1">
      <alignment horizontal="center" vertical="center"/>
    </xf>
    <xf numFmtId="1" fontId="32" fillId="27" borderId="11" xfId="0" applyNumberFormat="1" applyFont="1" applyFill="1" applyBorder="1" applyAlignment="1">
      <alignment horizontal="left" wrapText="1"/>
    </xf>
    <xf numFmtId="0" fontId="30" fillId="27" borderId="11" xfId="0" applyFont="1" applyFill="1" applyBorder="1" applyAlignment="1">
      <alignment wrapText="1"/>
    </xf>
    <xf numFmtId="4" fontId="25" fillId="27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30" fillId="24" borderId="11" xfId="0" applyNumberFormat="1" applyFont="1" applyFill="1" applyBorder="1" applyAlignment="1">
      <alignment wrapText="1"/>
    </xf>
    <xf numFmtId="4" fontId="25" fillId="0" borderId="11" xfId="0" applyNumberFormat="1" applyFont="1" applyBorder="1" applyAlignment="1">
      <alignment/>
    </xf>
    <xf numFmtId="0" fontId="25" fillId="0" borderId="11" xfId="0" applyFont="1" applyFill="1" applyBorder="1" applyAlignment="1">
      <alignment horizontal="center" vertical="center"/>
    </xf>
    <xf numFmtId="1" fontId="24" fillId="0" borderId="11" xfId="0" applyNumberFormat="1" applyFont="1" applyFill="1" applyBorder="1" applyAlignment="1">
      <alignment horizontal="center" vertical="center"/>
    </xf>
    <xf numFmtId="1" fontId="33" fillId="0" borderId="11" xfId="0" applyNumberFormat="1" applyFont="1" applyBorder="1" applyAlignment="1">
      <alignment horizontal="left" wrapText="1"/>
    </xf>
    <xf numFmtId="0" fontId="33" fillId="0" borderId="11" xfId="0" applyFont="1" applyBorder="1" applyAlignment="1">
      <alignment wrapText="1"/>
    </xf>
    <xf numFmtId="1" fontId="25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1" fontId="29" fillId="0" borderId="11" xfId="0" applyNumberFormat="1" applyFont="1" applyBorder="1" applyAlignment="1">
      <alignment horizontal="right" wrapText="1"/>
    </xf>
    <xf numFmtId="0" fontId="29" fillId="0" borderId="11" xfId="0" applyFont="1" applyBorder="1" applyAlignment="1">
      <alignment wrapText="1"/>
    </xf>
    <xf numFmtId="4" fontId="17" fillId="0" borderId="11" xfId="0" applyNumberFormat="1" applyFont="1" applyBorder="1" applyAlignment="1">
      <alignment/>
    </xf>
    <xf numFmtId="0" fontId="24" fillId="27" borderId="11" xfId="0" applyFont="1" applyFill="1" applyBorder="1" applyAlignment="1">
      <alignment horizontal="center" vertical="center"/>
    </xf>
    <xf numFmtId="1" fontId="24" fillId="27" borderId="11" xfId="0" applyNumberFormat="1" applyFont="1" applyFill="1" applyBorder="1" applyAlignment="1">
      <alignment horizontal="center" vertical="center"/>
    </xf>
    <xf numFmtId="4" fontId="17" fillId="27" borderId="11" xfId="0" applyNumberFormat="1" applyFont="1" applyFill="1" applyBorder="1" applyAlignment="1">
      <alignment/>
    </xf>
    <xf numFmtId="1" fontId="32" fillId="0" borderId="11" xfId="0" applyNumberFormat="1" applyFont="1" applyFill="1" applyBorder="1" applyAlignment="1">
      <alignment horizontal="left" wrapText="1"/>
    </xf>
    <xf numFmtId="1" fontId="32" fillId="27" borderId="11" xfId="0" applyNumberFormat="1" applyFont="1" applyFill="1" applyBorder="1" applyAlignment="1">
      <alignment wrapText="1"/>
    </xf>
    <xf numFmtId="4" fontId="17" fillId="27" borderId="15" xfId="0" applyNumberFormat="1" applyFont="1" applyFill="1" applyBorder="1" applyAlignment="1">
      <alignment/>
    </xf>
    <xf numFmtId="0" fontId="24" fillId="24" borderId="11" xfId="0" applyFont="1" applyFill="1" applyBorder="1" applyAlignment="1">
      <alignment horizontal="center" vertical="center"/>
    </xf>
    <xf numFmtId="1" fontId="24" fillId="24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1" fontId="0" fillId="27" borderId="11" xfId="0" applyNumberForma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1" fontId="0" fillId="24" borderId="11" xfId="0" applyNumberFormat="1" applyFill="1" applyBorder="1" applyAlignment="1">
      <alignment horizontal="center" vertical="center"/>
    </xf>
    <xf numFmtId="1" fontId="32" fillId="24" borderId="11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26" borderId="11" xfId="0" applyFill="1" applyBorder="1" applyAlignment="1">
      <alignment/>
    </xf>
    <xf numFmtId="1" fontId="33" fillId="26" borderId="11" xfId="0" applyNumberFormat="1" applyFont="1" applyFill="1" applyBorder="1" applyAlignment="1">
      <alignment horizontal="left" wrapText="1"/>
    </xf>
    <xf numFmtId="0" fontId="33" fillId="26" borderId="11" xfId="0" applyFont="1" applyFill="1" applyBorder="1" applyAlignment="1">
      <alignment wrapText="1"/>
    </xf>
    <xf numFmtId="1" fontId="17" fillId="8" borderId="11" xfId="0" applyNumberFormat="1" applyFont="1" applyFill="1" applyBorder="1" applyAlignment="1">
      <alignment horizontal="center" vertical="center"/>
    </xf>
    <xf numFmtId="1" fontId="29" fillId="8" borderId="11" xfId="0" applyNumberFormat="1" applyFont="1" applyFill="1" applyBorder="1" applyAlignment="1">
      <alignment horizontal="left" wrapText="1"/>
    </xf>
    <xf numFmtId="0" fontId="33" fillId="8" borderId="11" xfId="0" applyFont="1" applyFill="1" applyBorder="1" applyAlignment="1">
      <alignment wrapText="1"/>
    </xf>
    <xf numFmtId="0" fontId="0" fillId="8" borderId="11" xfId="0" applyFont="1" applyFill="1" applyBorder="1" applyAlignment="1">
      <alignment horizontal="center" vertical="center"/>
    </xf>
    <xf numFmtId="1" fontId="0" fillId="8" borderId="11" xfId="0" applyNumberFormat="1" applyFont="1" applyFill="1" applyBorder="1" applyAlignment="1">
      <alignment horizontal="center" vertical="center"/>
    </xf>
    <xf numFmtId="1" fontId="34" fillId="27" borderId="11" xfId="0" applyNumberFormat="1" applyFont="1" applyFill="1" applyBorder="1" applyAlignment="1">
      <alignment wrapText="1"/>
    </xf>
    <xf numFmtId="1" fontId="29" fillId="0" borderId="11" xfId="0" applyNumberFormat="1" applyFont="1" applyBorder="1" applyAlignment="1">
      <alignment horizontal="left" wrapText="1"/>
    </xf>
    <xf numFmtId="1" fontId="29" fillId="0" borderId="11" xfId="0" applyNumberFormat="1" applyFont="1" applyBorder="1" applyAlignment="1">
      <alignment horizontal="left" vertical="center" wrapText="1"/>
    </xf>
    <xf numFmtId="0" fontId="29" fillId="0" borderId="11" xfId="0" applyFont="1" applyBorder="1" applyAlignment="1">
      <alignment vertical="center" wrapText="1"/>
    </xf>
    <xf numFmtId="4" fontId="0" fillId="0" borderId="11" xfId="0" applyNumberFormat="1" applyBorder="1" applyAlignment="1">
      <alignment vertical="center"/>
    </xf>
    <xf numFmtId="4" fontId="0" fillId="0" borderId="11" xfId="0" applyNumberFormat="1" applyFont="1" applyBorder="1" applyAlignment="1">
      <alignment/>
    </xf>
    <xf numFmtId="0" fontId="17" fillId="27" borderId="11" xfId="0" applyFont="1" applyFill="1" applyBorder="1" applyAlignment="1">
      <alignment horizontal="center" vertical="center"/>
    </xf>
    <xf numFmtId="1" fontId="17" fillId="27" borderId="11" xfId="0" applyNumberFormat="1" applyFont="1" applyFill="1" applyBorder="1" applyAlignment="1">
      <alignment horizontal="center" vertical="center"/>
    </xf>
    <xf numFmtId="0" fontId="33" fillId="27" borderId="11" xfId="0" applyFont="1" applyFill="1" applyBorder="1" applyAlignment="1">
      <alignment wrapText="1"/>
    </xf>
    <xf numFmtId="0" fontId="35" fillId="8" borderId="11" xfId="0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1" fontId="29" fillId="5" borderId="11" xfId="0" applyNumberFormat="1" applyFont="1" applyFill="1" applyBorder="1" applyAlignment="1">
      <alignment horizontal="center" vertical="center"/>
    </xf>
    <xf numFmtId="0" fontId="33" fillId="5" borderId="11" xfId="0" applyFont="1" applyFill="1" applyBorder="1" applyAlignment="1">
      <alignment wrapText="1"/>
    </xf>
    <xf numFmtId="4" fontId="17" fillId="5" borderId="11" xfId="0" applyNumberFormat="1" applyFont="1" applyFill="1" applyBorder="1" applyAlignment="1">
      <alignment/>
    </xf>
    <xf numFmtId="0" fontId="29" fillId="5" borderId="11" xfId="0" applyFont="1" applyFill="1" applyBorder="1" applyAlignment="1">
      <alignment horizontal="center" vertical="center"/>
    </xf>
    <xf numFmtId="4" fontId="0" fillId="24" borderId="11" xfId="0" applyNumberFormat="1" applyFill="1" applyBorder="1" applyAlignment="1">
      <alignment/>
    </xf>
    <xf numFmtId="0" fontId="0" fillId="28" borderId="0" xfId="0" applyFill="1" applyAlignment="1">
      <alignment/>
    </xf>
    <xf numFmtId="0" fontId="29" fillId="28" borderId="11" xfId="0" applyFont="1" applyFill="1" applyBorder="1" applyAlignment="1">
      <alignment horizontal="center" vertical="center"/>
    </xf>
    <xf numFmtId="1" fontId="29" fillId="28" borderId="11" xfId="0" applyNumberFormat="1" applyFont="1" applyFill="1" applyBorder="1" applyAlignment="1">
      <alignment horizontal="center" vertical="center"/>
    </xf>
    <xf numFmtId="0" fontId="33" fillId="28" borderId="11" xfId="0" applyFont="1" applyFill="1" applyBorder="1" applyAlignment="1">
      <alignment wrapText="1"/>
    </xf>
    <xf numFmtId="4" fontId="17" fillId="28" borderId="11" xfId="0" applyNumberFormat="1" applyFont="1" applyFill="1" applyBorder="1" applyAlignment="1">
      <alignment/>
    </xf>
    <xf numFmtId="1" fontId="33" fillId="0" borderId="11" xfId="0" applyNumberFormat="1" applyFont="1" applyBorder="1" applyAlignment="1">
      <alignment horizontal="center" vertical="center" wrapText="1"/>
    </xf>
    <xf numFmtId="1" fontId="29" fillId="0" borderId="11" xfId="0" applyNumberFormat="1" applyFont="1" applyBorder="1" applyAlignment="1">
      <alignment horizontal="center" vertical="center" wrapText="1"/>
    </xf>
    <xf numFmtId="0" fontId="0" fillId="28" borderId="11" xfId="0" applyFill="1" applyBorder="1" applyAlignment="1">
      <alignment horizontal="center" vertical="center"/>
    </xf>
    <xf numFmtId="1" fontId="0" fillId="28" borderId="11" xfId="0" applyNumberFormat="1" applyFill="1" applyBorder="1" applyAlignment="1">
      <alignment horizontal="center" vertical="center"/>
    </xf>
    <xf numFmtId="0" fontId="30" fillId="28" borderId="11" xfId="0" applyFont="1" applyFill="1" applyBorder="1" applyAlignment="1">
      <alignment wrapText="1"/>
    </xf>
    <xf numFmtId="0" fontId="0" fillId="17" borderId="11" xfId="0" applyFill="1" applyBorder="1" applyAlignment="1">
      <alignment horizontal="center" vertical="center"/>
    </xf>
    <xf numFmtId="1" fontId="0" fillId="17" borderId="11" xfId="0" applyNumberFormat="1" applyFill="1" applyBorder="1" applyAlignment="1">
      <alignment horizontal="center" vertical="center"/>
    </xf>
    <xf numFmtId="0" fontId="30" fillId="17" borderId="11" xfId="0" applyFont="1" applyFill="1" applyBorder="1" applyAlignment="1">
      <alignment wrapText="1"/>
    </xf>
    <xf numFmtId="4" fontId="17" fillId="17" borderId="11" xfId="0" applyNumberFormat="1" applyFont="1" applyFill="1" applyBorder="1" applyAlignment="1">
      <alignment/>
    </xf>
    <xf numFmtId="0" fontId="0" fillId="7" borderId="11" xfId="0" applyFill="1" applyBorder="1" applyAlignment="1">
      <alignment horizontal="center" vertical="center"/>
    </xf>
    <xf numFmtId="1" fontId="0" fillId="7" borderId="11" xfId="0" applyNumberFormat="1" applyFill="1" applyBorder="1" applyAlignment="1">
      <alignment horizontal="center" vertical="center"/>
    </xf>
    <xf numFmtId="0" fontId="30" fillId="7" borderId="11" xfId="0" applyFont="1" applyFill="1" applyBorder="1" applyAlignment="1">
      <alignment wrapText="1"/>
    </xf>
    <xf numFmtId="4" fontId="17" fillId="7" borderId="11" xfId="0" applyNumberFormat="1" applyFont="1" applyFill="1" applyBorder="1" applyAlignment="1">
      <alignment/>
    </xf>
    <xf numFmtId="0" fontId="2" fillId="7" borderId="11" xfId="0" applyFont="1" applyFill="1" applyBorder="1" applyAlignment="1">
      <alignment horizontal="center" vertical="center"/>
    </xf>
    <xf numFmtId="1" fontId="2" fillId="7" borderId="11" xfId="0" applyNumberFormat="1" applyFont="1" applyFill="1" applyBorder="1" applyAlignment="1">
      <alignment horizontal="center" vertical="center"/>
    </xf>
    <xf numFmtId="0" fontId="0" fillId="7" borderId="0" xfId="0" applyFill="1" applyAlignment="1">
      <alignment/>
    </xf>
    <xf numFmtId="0" fontId="17" fillId="7" borderId="11" xfId="0" applyFont="1" applyFill="1" applyBorder="1" applyAlignment="1">
      <alignment horizontal="center" vertical="center"/>
    </xf>
    <xf numFmtId="1" fontId="17" fillId="7" borderId="11" xfId="0" applyNumberFormat="1" applyFont="1" applyFill="1" applyBorder="1" applyAlignment="1">
      <alignment horizontal="center" vertical="center"/>
    </xf>
    <xf numFmtId="0" fontId="33" fillId="7" borderId="11" xfId="0" applyFont="1" applyFill="1" applyBorder="1" applyAlignment="1">
      <alignment wrapText="1"/>
    </xf>
    <xf numFmtId="0" fontId="29" fillId="17" borderId="11" xfId="0" applyFont="1" applyFill="1" applyBorder="1" applyAlignment="1">
      <alignment horizontal="center" vertical="center"/>
    </xf>
    <xf numFmtId="1" fontId="29" fillId="17" borderId="11" xfId="0" applyNumberFormat="1" applyFont="1" applyFill="1" applyBorder="1" applyAlignment="1">
      <alignment horizontal="center" vertical="center"/>
    </xf>
    <xf numFmtId="0" fontId="33" fillId="17" borderId="11" xfId="0" applyFont="1" applyFill="1" applyBorder="1" applyAlignment="1">
      <alignment wrapText="1"/>
    </xf>
    <xf numFmtId="1" fontId="36" fillId="27" borderId="11" xfId="0" applyNumberFormat="1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1" fontId="0" fillId="6" borderId="11" xfId="0" applyNumberFormat="1" applyFill="1" applyBorder="1" applyAlignment="1">
      <alignment horizontal="center" vertical="center"/>
    </xf>
    <xf numFmtId="0" fontId="30" fillId="6" borderId="11" xfId="0" applyFont="1" applyFill="1" applyBorder="1" applyAlignment="1">
      <alignment wrapText="1"/>
    </xf>
    <xf numFmtId="4" fontId="17" fillId="6" borderId="11" xfId="0" applyNumberFormat="1" applyFont="1" applyFill="1" applyBorder="1" applyAlignment="1">
      <alignment/>
    </xf>
    <xf numFmtId="0" fontId="19" fillId="8" borderId="11" xfId="0" applyFont="1" applyFill="1" applyBorder="1" applyAlignment="1">
      <alignment horizontal="center" vertical="center"/>
    </xf>
    <xf numFmtId="1" fontId="19" fillId="8" borderId="11" xfId="0" applyNumberFormat="1" applyFont="1" applyFill="1" applyBorder="1" applyAlignment="1">
      <alignment horizontal="center" vertical="center"/>
    </xf>
    <xf numFmtId="0" fontId="22" fillId="8" borderId="11" xfId="0" applyFont="1" applyFill="1" applyBorder="1" applyAlignment="1">
      <alignment wrapText="1"/>
    </xf>
    <xf numFmtId="0" fontId="17" fillId="0" borderId="11" xfId="0" applyFont="1" applyBorder="1" applyAlignment="1">
      <alignment horizontal="center" vertical="center"/>
    </xf>
    <xf numFmtId="1" fontId="17" fillId="0" borderId="11" xfId="0" applyNumberFormat="1" applyFont="1" applyBorder="1" applyAlignment="1">
      <alignment horizontal="center" vertical="center"/>
    </xf>
    <xf numFmtId="0" fontId="22" fillId="8" borderId="11" xfId="0" applyFont="1" applyFill="1" applyBorder="1" applyAlignment="1">
      <alignment horizontal="center" vertical="center"/>
    </xf>
    <xf numFmtId="1" fontId="22" fillId="8" borderId="11" xfId="0" applyNumberFormat="1" applyFont="1" applyFill="1" applyBorder="1" applyAlignment="1">
      <alignment horizontal="center" vertical="center"/>
    </xf>
    <xf numFmtId="0" fontId="33" fillId="27" borderId="11" xfId="0" applyFont="1" applyFill="1" applyBorder="1" applyAlignment="1">
      <alignment horizontal="left" vertical="center"/>
    </xf>
    <xf numFmtId="0" fontId="33" fillId="0" borderId="11" xfId="0" applyFont="1" applyBorder="1" applyAlignment="1">
      <alignment vertical="center" wrapText="1"/>
    </xf>
    <xf numFmtId="0" fontId="0" fillId="0" borderId="0" xfId="0" applyFont="1" applyAlignment="1">
      <alignment horizontal="right" wrapText="1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right" wrapText="1"/>
    </xf>
    <xf numFmtId="4" fontId="0" fillId="0" borderId="0" xfId="0" applyNumberFormat="1" applyFont="1" applyAlignment="1">
      <alignment/>
    </xf>
    <xf numFmtId="0" fontId="24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3" fillId="0" borderId="0" xfId="0" applyFont="1" applyBorder="1" applyAlignment="1">
      <alignment/>
    </xf>
    <xf numFmtId="1" fontId="24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" fontId="17" fillId="0" borderId="0" xfId="0" applyNumberFormat="1" applyFont="1" applyAlignment="1">
      <alignment horizontal="center" vertical="center"/>
    </xf>
    <xf numFmtId="0" fontId="37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8" borderId="21" xfId="0" applyFont="1" applyFill="1" applyBorder="1" applyAlignment="1">
      <alignment horizontal="center" wrapText="1"/>
    </xf>
    <xf numFmtId="3" fontId="39" fillId="8" borderId="10" xfId="0" applyNumberFormat="1" applyFont="1" applyFill="1" applyBorder="1" applyAlignment="1">
      <alignment wrapText="1"/>
    </xf>
    <xf numFmtId="0" fontId="40" fillId="0" borderId="21" xfId="0" applyFont="1" applyBorder="1" applyAlignment="1">
      <alignment horizontal="center" wrapText="1"/>
    </xf>
    <xf numFmtId="0" fontId="40" fillId="0" borderId="22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41" fillId="29" borderId="10" xfId="0" applyFont="1" applyFill="1" applyBorder="1" applyAlignment="1">
      <alignment horizontal="left" vertical="center" wrapText="1"/>
    </xf>
    <xf numFmtId="3" fontId="41" fillId="29" borderId="10" xfId="0" applyNumberFormat="1" applyFont="1" applyFill="1" applyBorder="1" applyAlignment="1">
      <alignment horizontal="right" vertical="center" wrapText="1"/>
    </xf>
    <xf numFmtId="0" fontId="38" fillId="0" borderId="10" xfId="0" applyFont="1" applyFill="1" applyBorder="1" applyAlignment="1">
      <alignment horizontal="left" vertical="center" wrapText="1"/>
    </xf>
    <xf numFmtId="3" fontId="38" fillId="0" borderId="10" xfId="0" applyNumberFormat="1" applyFont="1" applyFill="1" applyBorder="1" applyAlignment="1">
      <alignment horizontal="right" vertical="center" wrapText="1"/>
    </xf>
    <xf numFmtId="0" fontId="38" fillId="0" borderId="23" xfId="0" applyFont="1" applyFill="1" applyBorder="1" applyAlignment="1">
      <alignment horizontal="left" vertical="center" wrapText="1"/>
    </xf>
    <xf numFmtId="3" fontId="38" fillId="0" borderId="19" xfId="0" applyNumberFormat="1" applyFont="1" applyFill="1" applyBorder="1" applyAlignment="1">
      <alignment horizontal="right" vertical="center" wrapText="1"/>
    </xf>
    <xf numFmtId="3" fontId="38" fillId="0" borderId="24" xfId="0" applyNumberFormat="1" applyFont="1" applyFill="1" applyBorder="1" applyAlignment="1">
      <alignment horizontal="right" vertical="center" wrapText="1"/>
    </xf>
    <xf numFmtId="0" fontId="42" fillId="0" borderId="25" xfId="0" applyFont="1" applyBorder="1" applyAlignment="1">
      <alignment/>
    </xf>
    <xf numFmtId="3" fontId="42" fillId="0" borderId="26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0" fontId="42" fillId="0" borderId="25" xfId="0" applyFont="1" applyBorder="1" applyAlignment="1">
      <alignment wrapText="1"/>
    </xf>
    <xf numFmtId="0" fontId="41" fillId="30" borderId="25" xfId="0" applyFont="1" applyFill="1" applyBorder="1" applyAlignment="1">
      <alignment/>
    </xf>
    <xf numFmtId="3" fontId="41" fillId="30" borderId="26" xfId="0" applyNumberFormat="1" applyFont="1" applyFill="1" applyBorder="1" applyAlignment="1">
      <alignment/>
    </xf>
    <xf numFmtId="3" fontId="43" fillId="0" borderId="26" xfId="0" applyNumberFormat="1" applyFont="1" applyBorder="1" applyAlignment="1">
      <alignment/>
    </xf>
    <xf numFmtId="0" fontId="41" fillId="29" borderId="19" xfId="0" applyFont="1" applyFill="1" applyBorder="1" applyAlignment="1">
      <alignment horizontal="left" vertical="center" wrapText="1"/>
    </xf>
    <xf numFmtId="0" fontId="42" fillId="0" borderId="19" xfId="0" applyFont="1" applyBorder="1" applyAlignment="1">
      <alignment/>
    </xf>
    <xf numFmtId="3" fontId="42" fillId="0" borderId="27" xfId="0" applyNumberFormat="1" applyFont="1" applyBorder="1" applyAlignment="1">
      <alignment wrapText="1"/>
    </xf>
    <xf numFmtId="3" fontId="42" fillId="0" borderId="0" xfId="0" applyNumberFormat="1" applyFont="1" applyAlignment="1">
      <alignment wrapText="1"/>
    </xf>
    <xf numFmtId="0" fontId="38" fillId="0" borderId="26" xfId="0" applyFont="1" applyFill="1" applyBorder="1" applyAlignment="1">
      <alignment wrapText="1"/>
    </xf>
    <xf numFmtId="3" fontId="42" fillId="0" borderId="27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0" fontId="42" fillId="0" borderId="26" xfId="0" applyFont="1" applyFill="1" applyBorder="1" applyAlignment="1">
      <alignment wrapText="1"/>
    </xf>
    <xf numFmtId="0" fontId="38" fillId="0" borderId="20" xfId="0" applyFont="1" applyFill="1" applyBorder="1" applyAlignment="1">
      <alignment wrapText="1"/>
    </xf>
    <xf numFmtId="0" fontId="41" fillId="30" borderId="0" xfId="0" applyFont="1" applyFill="1" applyAlignment="1">
      <alignment wrapText="1"/>
    </xf>
    <xf numFmtId="0" fontId="42" fillId="0" borderId="28" xfId="0" applyFont="1" applyBorder="1" applyAlignment="1">
      <alignment horizontal="left" wrapText="1"/>
    </xf>
    <xf numFmtId="3" fontId="42" fillId="0" borderId="20" xfId="0" applyNumberFormat="1" applyFont="1" applyBorder="1" applyAlignment="1">
      <alignment wrapText="1"/>
    </xf>
    <xf numFmtId="3" fontId="42" fillId="0" borderId="28" xfId="0" applyNumberFormat="1" applyFont="1" applyBorder="1" applyAlignment="1">
      <alignment wrapText="1"/>
    </xf>
    <xf numFmtId="0" fontId="42" fillId="0" borderId="0" xfId="0" applyFont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 wrapText="1"/>
    </xf>
    <xf numFmtId="3" fontId="42" fillId="0" borderId="10" xfId="0" applyNumberFormat="1" applyFont="1" applyBorder="1" applyAlignment="1">
      <alignment wrapText="1"/>
    </xf>
    <xf numFmtId="0" fontId="44" fillId="0" borderId="10" xfId="0" applyFont="1" applyBorder="1" applyAlignment="1">
      <alignment wrapText="1"/>
    </xf>
    <xf numFmtId="3" fontId="44" fillId="0" borderId="10" xfId="0" applyNumberFormat="1" applyFont="1" applyBorder="1" applyAlignment="1">
      <alignment wrapText="1"/>
    </xf>
    <xf numFmtId="0" fontId="22" fillId="0" borderId="0" xfId="0" applyFont="1" applyAlignment="1">
      <alignment/>
    </xf>
    <xf numFmtId="1" fontId="0" fillId="0" borderId="29" xfId="0" applyNumberFormat="1" applyBorder="1" applyAlignment="1" applyProtection="1">
      <alignment horizontal="center" vertical="center"/>
      <protection locked="0"/>
    </xf>
    <xf numFmtId="4" fontId="22" fillId="8" borderId="29" xfId="0" applyNumberFormat="1" applyFont="1" applyFill="1" applyBorder="1" applyAlignment="1">
      <alignment/>
    </xf>
    <xf numFmtId="4" fontId="17" fillId="8" borderId="29" xfId="0" applyNumberFormat="1" applyFont="1" applyFill="1" applyBorder="1" applyAlignment="1">
      <alignment/>
    </xf>
    <xf numFmtId="4" fontId="17" fillId="0" borderId="29" xfId="0" applyNumberFormat="1" applyFont="1" applyFill="1" applyBorder="1" applyAlignment="1">
      <alignment/>
    </xf>
    <xf numFmtId="4" fontId="25" fillId="24" borderId="29" xfId="0" applyNumberFormat="1" applyFont="1" applyFill="1" applyBorder="1" applyAlignment="1">
      <alignment/>
    </xf>
    <xf numFmtId="4" fontId="0" fillId="24" borderId="29" xfId="0" applyNumberFormat="1" applyFill="1" applyBorder="1" applyAlignment="1" applyProtection="1">
      <alignment/>
      <protection locked="0"/>
    </xf>
    <xf numFmtId="4" fontId="17" fillId="24" borderId="29" xfId="0" applyNumberFormat="1" applyFont="1" applyFill="1" applyBorder="1" applyAlignment="1">
      <alignment/>
    </xf>
    <xf numFmtId="4" fontId="0" fillId="0" borderId="29" xfId="0" applyNumberFormat="1" applyBorder="1" applyAlignment="1" applyProtection="1">
      <alignment/>
      <protection locked="0"/>
    </xf>
    <xf numFmtId="4" fontId="17" fillId="24" borderId="29" xfId="0" applyNumberFormat="1" applyFont="1" applyFill="1" applyBorder="1" applyAlignment="1" applyProtection="1">
      <alignment/>
      <protection locked="0"/>
    </xf>
    <xf numFmtId="4" fontId="17" fillId="8" borderId="29" xfId="0" applyNumberFormat="1" applyFont="1" applyFill="1" applyBorder="1" applyAlignment="1" applyProtection="1">
      <alignment/>
      <protection locked="0"/>
    </xf>
    <xf numFmtId="1" fontId="0" fillId="31" borderId="11" xfId="0" applyNumberFormat="1" applyFill="1" applyBorder="1" applyAlignment="1">
      <alignment horizontal="center" vertical="center"/>
    </xf>
    <xf numFmtId="0" fontId="30" fillId="31" borderId="11" xfId="0" applyFont="1" applyFill="1" applyBorder="1" applyAlignment="1">
      <alignment wrapText="1"/>
    </xf>
    <xf numFmtId="4" fontId="17" fillId="31" borderId="11" xfId="0" applyNumberFormat="1" applyFont="1" applyFill="1" applyBorder="1" applyAlignment="1">
      <alignment/>
    </xf>
    <xf numFmtId="0" fontId="0" fillId="31" borderId="11" xfId="0" applyFill="1" applyBorder="1" applyAlignment="1">
      <alignment horizontal="center" vertical="center"/>
    </xf>
    <xf numFmtId="0" fontId="42" fillId="0" borderId="26" xfId="0" applyFont="1" applyBorder="1" applyAlignment="1">
      <alignment wrapText="1"/>
    </xf>
    <xf numFmtId="4" fontId="24" fillId="0" borderId="11" xfId="0" applyNumberFormat="1" applyFont="1" applyFill="1" applyBorder="1" applyAlignment="1" applyProtection="1">
      <alignment/>
      <protection locked="0"/>
    </xf>
    <xf numFmtId="4" fontId="0" fillId="0" borderId="11" xfId="0" applyNumberFormat="1" applyFont="1" applyBorder="1" applyAlignment="1" applyProtection="1">
      <alignment vertical="center"/>
      <protection locked="0"/>
    </xf>
    <xf numFmtId="4" fontId="0" fillId="0" borderId="11" xfId="0" applyNumberFormat="1" applyFont="1" applyBorder="1" applyAlignment="1">
      <alignment vertical="center"/>
    </xf>
    <xf numFmtId="0" fontId="0" fillId="32" borderId="10" xfId="0" applyFill="1" applyBorder="1" applyAlignment="1" applyProtection="1">
      <alignment horizontal="center" vertical="center"/>
      <protection locked="0"/>
    </xf>
    <xf numFmtId="0" fontId="0" fillId="32" borderId="10" xfId="0" applyFill="1" applyBorder="1" applyAlignment="1" applyProtection="1">
      <alignment horizontal="right" vertical="center"/>
      <protection locked="0"/>
    </xf>
    <xf numFmtId="0" fontId="17" fillId="32" borderId="16" xfId="0" applyFont="1" applyFill="1" applyBorder="1" applyAlignment="1" applyProtection="1">
      <alignment vertical="center"/>
      <protection locked="0"/>
    </xf>
    <xf numFmtId="4" fontId="17" fillId="32" borderId="11" xfId="0" applyNumberFormat="1" applyFont="1" applyFill="1" applyBorder="1" applyAlignment="1">
      <alignment vertical="center"/>
    </xf>
    <xf numFmtId="0" fontId="17" fillId="32" borderId="10" xfId="0" applyFont="1" applyFill="1" applyBorder="1" applyAlignment="1" applyProtection="1">
      <alignment vertical="center"/>
      <protection locked="0"/>
    </xf>
    <xf numFmtId="4" fontId="17" fillId="32" borderId="10" xfId="0" applyNumberFormat="1" applyFont="1" applyFill="1" applyBorder="1" applyAlignment="1">
      <alignment vertical="center"/>
    </xf>
    <xf numFmtId="0" fontId="0" fillId="32" borderId="11" xfId="0" applyFill="1" applyBorder="1" applyAlignment="1" applyProtection="1">
      <alignment horizontal="center" vertical="center"/>
      <protection locked="0"/>
    </xf>
    <xf numFmtId="0" fontId="17" fillId="32" borderId="11" xfId="0" applyFont="1" applyFill="1" applyBorder="1" applyAlignment="1" applyProtection="1">
      <alignment vertical="center"/>
      <protection locked="0"/>
    </xf>
    <xf numFmtId="3" fontId="41" fillId="29" borderId="19" xfId="0" applyNumberFormat="1" applyFont="1" applyFill="1" applyBorder="1" applyAlignment="1">
      <alignment horizontal="right" vertical="center" wrapText="1"/>
    </xf>
    <xf numFmtId="3" fontId="42" fillId="0" borderId="30" xfId="0" applyNumberFormat="1" applyFont="1" applyBorder="1" applyAlignment="1">
      <alignment/>
    </xf>
    <xf numFmtId="0" fontId="17" fillId="24" borderId="19" xfId="0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3" fontId="44" fillId="0" borderId="30" xfId="0" applyNumberFormat="1" applyFont="1" applyBorder="1" applyAlignment="1">
      <alignment/>
    </xf>
    <xf numFmtId="0" fontId="24" fillId="0" borderId="1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wrapText="1"/>
      <protection locked="0"/>
    </xf>
    <xf numFmtId="0" fontId="25" fillId="0" borderId="10" xfId="0" applyFont="1" applyBorder="1" applyAlignment="1" applyProtection="1">
      <alignment horizontal="left" vertical="center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23" fillId="0" borderId="10" xfId="0" applyFont="1" applyBorder="1" applyAlignment="1" applyProtection="1">
      <alignment horizontal="left"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19" fillId="24" borderId="0" xfId="0" applyFont="1" applyFill="1" applyBorder="1" applyAlignment="1" applyProtection="1">
      <alignment horizontal="left" wrapText="1"/>
      <protection locked="0"/>
    </xf>
    <xf numFmtId="0" fontId="20" fillId="24" borderId="0" xfId="0" applyFont="1" applyFill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left" wrapText="1"/>
      <protection locked="0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/>
    </xf>
    <xf numFmtId="49" fontId="37" fillId="0" borderId="0" xfId="0" applyNumberFormat="1" applyFont="1" applyBorder="1" applyAlignment="1">
      <alignment wrapText="1"/>
    </xf>
    <xf numFmtId="49" fontId="37" fillId="0" borderId="0" xfId="0" applyNumberFormat="1" applyFont="1" applyAlignment="1">
      <alignment wrapText="1"/>
    </xf>
    <xf numFmtId="0" fontId="0" fillId="0" borderId="0" xfId="0" applyAlignment="1">
      <alignment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40% - Naglasak1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aslov 5" xfId="51"/>
    <cellStyle name="Naslov 6" xfId="52"/>
    <cellStyle name="Neutralno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view="pageBreakPreview" zoomScale="90" zoomScaleSheetLayoutView="90" zoomScalePageLayoutView="0" workbookViewId="0" topLeftCell="A7">
      <selection activeCell="H14" sqref="H14"/>
    </sheetView>
  </sheetViews>
  <sheetFormatPr defaultColWidth="9.140625" defaultRowHeight="15"/>
  <cols>
    <col min="1" max="1" width="9.57421875" style="0" customWidth="1"/>
    <col min="6" max="8" width="15.7109375" style="0" customWidth="1"/>
    <col min="9" max="9" width="17.421875" style="0" customWidth="1"/>
    <col min="10" max="10" width="12.7109375" style="0" customWidth="1"/>
    <col min="12" max="12" width="12.57421875" style="0" customWidth="1"/>
  </cols>
  <sheetData>
    <row r="1" spans="1:9" ht="84" customHeight="1">
      <c r="A1" s="363" t="s">
        <v>249</v>
      </c>
      <c r="B1" s="363"/>
      <c r="C1" s="363"/>
      <c r="D1" s="363"/>
      <c r="E1" s="363"/>
      <c r="F1" s="363"/>
      <c r="G1" s="363"/>
      <c r="H1" s="363"/>
      <c r="I1" s="1"/>
    </row>
    <row r="2" spans="1:9" ht="42" customHeight="1">
      <c r="A2" s="364" t="s">
        <v>223</v>
      </c>
      <c r="B2" s="364"/>
      <c r="C2" s="364"/>
      <c r="D2" s="364"/>
      <c r="E2" s="364"/>
      <c r="F2" s="364"/>
      <c r="G2" s="364"/>
      <c r="H2" s="364"/>
      <c r="I2" s="1"/>
    </row>
    <row r="3" spans="1:9" ht="14.25" customHeight="1">
      <c r="A3" s="2"/>
      <c r="B3" s="3"/>
      <c r="C3" s="3"/>
      <c r="D3" s="3"/>
      <c r="E3" s="3"/>
      <c r="F3" s="3"/>
      <c r="G3" s="3"/>
      <c r="H3" s="3"/>
      <c r="I3" s="1"/>
    </row>
    <row r="4" spans="1:8" ht="15.75">
      <c r="A4" s="4" t="s">
        <v>0</v>
      </c>
      <c r="B4" s="4"/>
      <c r="C4" s="5"/>
      <c r="D4" s="5"/>
      <c r="E4" s="5"/>
      <c r="F4" s="5"/>
      <c r="G4" s="5"/>
      <c r="H4" s="5"/>
    </row>
    <row r="5" spans="1:8" ht="8.25" customHeight="1">
      <c r="A5" s="4"/>
      <c r="B5" s="4"/>
      <c r="C5" s="5"/>
      <c r="D5" s="5"/>
      <c r="E5" s="5"/>
      <c r="F5" s="5"/>
      <c r="G5" s="5"/>
      <c r="H5" s="5"/>
    </row>
    <row r="6" spans="1:8" ht="15.75" customHeight="1">
      <c r="A6" s="356" t="s">
        <v>1</v>
      </c>
      <c r="B6" s="356"/>
      <c r="C6" s="356"/>
      <c r="D6" s="356"/>
      <c r="E6" s="356"/>
      <c r="F6" s="356"/>
      <c r="G6" s="356"/>
      <c r="H6" s="356"/>
    </row>
    <row r="7" spans="1:8" ht="10.5" customHeight="1">
      <c r="A7" s="6"/>
      <c r="B7" s="6"/>
      <c r="C7" s="6"/>
      <c r="D7" s="6"/>
      <c r="E7" s="6"/>
      <c r="F7" s="6"/>
      <c r="G7" s="6"/>
      <c r="H7" s="6"/>
    </row>
    <row r="8" spans="1:15" ht="44.25" customHeight="1">
      <c r="A8" s="365" t="s">
        <v>247</v>
      </c>
      <c r="B8" s="365"/>
      <c r="C8" s="365"/>
      <c r="D8" s="365"/>
      <c r="E8" s="365"/>
      <c r="F8" s="365"/>
      <c r="G8" s="365"/>
      <c r="H8" s="365"/>
      <c r="I8" s="7"/>
      <c r="J8" s="7"/>
      <c r="K8" s="7"/>
      <c r="L8" s="7"/>
      <c r="M8" s="7"/>
      <c r="N8" s="7"/>
      <c r="O8" s="7"/>
    </row>
    <row r="9" spans="1:15" ht="16.5" customHeight="1">
      <c r="A9" s="8"/>
      <c r="B9" s="8"/>
      <c r="C9" s="8"/>
      <c r="D9" s="8"/>
      <c r="E9" s="8"/>
      <c r="F9" s="8"/>
      <c r="G9" s="8"/>
      <c r="H9" s="8"/>
      <c r="I9" s="7"/>
      <c r="J9" s="7"/>
      <c r="K9" s="7"/>
      <c r="L9" s="7"/>
      <c r="M9" s="7"/>
      <c r="N9" s="7"/>
      <c r="O9" s="7"/>
    </row>
    <row r="10" spans="1:8" ht="2.25" customHeight="1">
      <c r="A10" s="5"/>
      <c r="B10" s="5"/>
      <c r="C10" s="5"/>
      <c r="D10" s="5"/>
      <c r="E10" s="5"/>
      <c r="F10" s="5"/>
      <c r="G10" s="5"/>
      <c r="H10" s="5"/>
    </row>
    <row r="11" spans="1:8" ht="47.25">
      <c r="A11" s="361" t="s">
        <v>2</v>
      </c>
      <c r="B11" s="361"/>
      <c r="C11" s="361"/>
      <c r="D11" s="361"/>
      <c r="E11" s="361"/>
      <c r="F11" s="9" t="s">
        <v>225</v>
      </c>
      <c r="G11" s="9" t="s">
        <v>226</v>
      </c>
      <c r="H11" s="9" t="s">
        <v>224</v>
      </c>
    </row>
    <row r="12" spans="1:8" ht="15.75">
      <c r="A12" s="359" t="s">
        <v>3</v>
      </c>
      <c r="B12" s="359"/>
      <c r="C12" s="359"/>
      <c r="D12" s="359"/>
      <c r="E12" s="359"/>
      <c r="F12" s="10">
        <f>'2. Račun prihoda i rashoda'!E7</f>
        <v>9826287</v>
      </c>
      <c r="G12" s="10">
        <f>'2. Račun prihoda i rashoda'!F7</f>
        <v>-3892300</v>
      </c>
      <c r="H12" s="10">
        <f>'2. Račun prihoda i rashoda'!G7</f>
        <v>5933987</v>
      </c>
    </row>
    <row r="13" spans="1:8" ht="15.75">
      <c r="A13" s="359" t="s">
        <v>4</v>
      </c>
      <c r="B13" s="359"/>
      <c r="C13" s="359"/>
      <c r="D13" s="359"/>
      <c r="E13" s="359"/>
      <c r="F13" s="10">
        <v>100000</v>
      </c>
      <c r="G13" s="10">
        <v>0</v>
      </c>
      <c r="H13" s="10">
        <v>100000</v>
      </c>
    </row>
    <row r="14" spans="1:10" ht="15.75">
      <c r="A14" s="359" t="s">
        <v>5</v>
      </c>
      <c r="B14" s="359"/>
      <c r="C14" s="359"/>
      <c r="D14" s="359"/>
      <c r="E14" s="359"/>
      <c r="F14" s="10">
        <f>'2. Račun prihoda i rashoda'!E40</f>
        <v>4194300</v>
      </c>
      <c r="G14" s="10">
        <f>'2. Račun prihoda i rashoda'!F40</f>
        <v>-672660</v>
      </c>
      <c r="H14" s="10">
        <f>'2. Račun prihoda i rashoda'!G40</f>
        <v>3521640</v>
      </c>
      <c r="J14" s="11"/>
    </row>
    <row r="15" spans="1:12" ht="15.75">
      <c r="A15" s="359" t="s">
        <v>6</v>
      </c>
      <c r="B15" s="359"/>
      <c r="C15" s="359"/>
      <c r="D15" s="359"/>
      <c r="E15" s="359"/>
      <c r="F15" s="10">
        <f>'2. Račun prihoda i rashoda'!E63</f>
        <v>15906000</v>
      </c>
      <c r="G15" s="10">
        <f>'2. Račun prihoda i rashoda'!F63</f>
        <v>-4919640</v>
      </c>
      <c r="H15" s="10">
        <f>'2. Račun prihoda i rashoda'!G63</f>
        <v>10986360</v>
      </c>
      <c r="I15" s="11"/>
      <c r="J15" s="11"/>
      <c r="L15" s="11"/>
    </row>
    <row r="16" spans="1:8" ht="15.75">
      <c r="A16" s="359" t="s">
        <v>8</v>
      </c>
      <c r="B16" s="359"/>
      <c r="C16" s="359"/>
      <c r="D16" s="359"/>
      <c r="E16" s="359"/>
      <c r="F16" s="10">
        <f>F12+F13-F14-F15</f>
        <v>-10174013</v>
      </c>
      <c r="G16" s="10">
        <f>G12+G13-G14-G15</f>
        <v>1700000</v>
      </c>
      <c r="H16" s="10">
        <f>H12+H13-H14-H15</f>
        <v>-8474013</v>
      </c>
    </row>
    <row r="17" spans="1:8" ht="15">
      <c r="A17" s="362"/>
      <c r="B17" s="362"/>
      <c r="C17" s="362"/>
      <c r="D17" s="362"/>
      <c r="E17" s="362"/>
      <c r="F17" s="362"/>
      <c r="G17" s="362"/>
      <c r="H17" s="362"/>
    </row>
    <row r="18" spans="1:8" ht="15.75">
      <c r="A18" s="361" t="s">
        <v>222</v>
      </c>
      <c r="B18" s="361"/>
      <c r="C18" s="361"/>
      <c r="D18" s="361"/>
      <c r="E18" s="361"/>
      <c r="F18" s="12"/>
      <c r="G18" s="12"/>
      <c r="H18" s="12"/>
    </row>
    <row r="19" spans="1:8" ht="15.75">
      <c r="A19" s="359" t="s">
        <v>9</v>
      </c>
      <c r="B19" s="359"/>
      <c r="C19" s="359"/>
      <c r="D19" s="359"/>
      <c r="E19" s="359"/>
      <c r="F19" s="10">
        <f>'2. Račun prihoda i rashoda'!E76</f>
        <v>12122123</v>
      </c>
      <c r="G19" s="10">
        <f>'2. Račun prihoda i rashoda'!F76</f>
        <v>-2122123</v>
      </c>
      <c r="H19" s="10">
        <f>'2. Račun prihoda i rashoda'!G76</f>
        <v>10000000</v>
      </c>
    </row>
    <row r="20" spans="1:8" ht="15.75">
      <c r="A20" s="359" t="s">
        <v>7</v>
      </c>
      <c r="B20" s="359"/>
      <c r="C20" s="359"/>
      <c r="D20" s="359"/>
      <c r="E20" s="359"/>
      <c r="F20" s="10">
        <f>'2. Račun prihoda i rashoda'!E79</f>
        <v>442123</v>
      </c>
      <c r="G20" s="10">
        <f>'2. Račun prihoda i rashoda'!F79</f>
        <v>-422123</v>
      </c>
      <c r="H20" s="10">
        <f>'2. Račun prihoda i rashoda'!G79</f>
        <v>20000</v>
      </c>
    </row>
    <row r="21" spans="1:8" ht="15.75">
      <c r="A21" s="359" t="s">
        <v>10</v>
      </c>
      <c r="B21" s="359"/>
      <c r="C21" s="359"/>
      <c r="D21" s="359"/>
      <c r="E21" s="359"/>
      <c r="F21" s="10">
        <f>F19-F20</f>
        <v>11680000</v>
      </c>
      <c r="G21" s="10">
        <f>G19-G20</f>
        <v>-1700000</v>
      </c>
      <c r="H21" s="10">
        <f>H19-H20</f>
        <v>9980000</v>
      </c>
    </row>
    <row r="22" spans="1:8" ht="15.75">
      <c r="A22" s="13"/>
      <c r="B22" s="13"/>
      <c r="C22" s="13"/>
      <c r="D22" s="13"/>
      <c r="E22" s="13"/>
      <c r="F22" s="14"/>
      <c r="G22" s="14"/>
      <c r="H22" s="14"/>
    </row>
    <row r="23" spans="1:8" ht="15.75">
      <c r="A23" s="358" t="s">
        <v>11</v>
      </c>
      <c r="B23" s="358"/>
      <c r="C23" s="358"/>
      <c r="D23" s="358"/>
      <c r="E23" s="358"/>
      <c r="F23" s="10"/>
      <c r="G23" s="10"/>
      <c r="H23" s="10"/>
    </row>
    <row r="24" spans="1:8" ht="15.75">
      <c r="A24" s="359" t="s">
        <v>12</v>
      </c>
      <c r="B24" s="359"/>
      <c r="C24" s="359"/>
      <c r="D24" s="359"/>
      <c r="E24" s="359"/>
      <c r="F24" s="10">
        <f>F12+F13+F19</f>
        <v>22048410</v>
      </c>
      <c r="G24" s="10">
        <f>G12+G13+G19</f>
        <v>-6014423</v>
      </c>
      <c r="H24" s="10">
        <f>H12+H13+H19</f>
        <v>16033987</v>
      </c>
    </row>
    <row r="25" spans="1:8" ht="15.75">
      <c r="A25" s="359" t="s">
        <v>13</v>
      </c>
      <c r="B25" s="359"/>
      <c r="C25" s="359"/>
      <c r="D25" s="359"/>
      <c r="E25" s="359"/>
      <c r="F25" s="10">
        <f>F14+F15+F20</f>
        <v>20542423</v>
      </c>
      <c r="G25" s="10">
        <f>G14+G15+G20</f>
        <v>-6014423</v>
      </c>
      <c r="H25" s="10">
        <f>H14+H15+H20</f>
        <v>14528000</v>
      </c>
    </row>
    <row r="26" spans="1:8" ht="15">
      <c r="A26" s="360" t="s">
        <v>14</v>
      </c>
      <c r="B26" s="360"/>
      <c r="C26" s="360"/>
      <c r="D26" s="360"/>
      <c r="E26" s="360"/>
      <c r="F26" s="15">
        <v>1505987</v>
      </c>
      <c r="G26" s="15">
        <v>0</v>
      </c>
      <c r="H26" s="15">
        <v>1505987</v>
      </c>
    </row>
    <row r="27" spans="1:8" ht="15.75">
      <c r="A27" s="355" t="s">
        <v>15</v>
      </c>
      <c r="B27" s="355"/>
      <c r="C27" s="355"/>
      <c r="D27" s="355"/>
      <c r="E27" s="355"/>
      <c r="F27" s="10">
        <f>F24-F25-F26</f>
        <v>0</v>
      </c>
      <c r="G27" s="10">
        <f>G24-G25-G26</f>
        <v>0</v>
      </c>
      <c r="H27" s="10">
        <f>H24-H25-H26</f>
        <v>0</v>
      </c>
    </row>
    <row r="28" spans="1:8" ht="15">
      <c r="A28" s="16"/>
      <c r="B28" s="16"/>
      <c r="C28" s="16"/>
      <c r="D28" s="16"/>
      <c r="E28" s="16"/>
      <c r="F28" s="17"/>
      <c r="G28" s="17"/>
      <c r="H28" s="17"/>
    </row>
    <row r="29" spans="1:8" ht="15">
      <c r="A29" s="5"/>
      <c r="B29" s="5"/>
      <c r="C29" s="5"/>
      <c r="D29" s="5"/>
      <c r="E29" s="5"/>
      <c r="F29" s="5"/>
      <c r="G29" s="5"/>
      <c r="H29" s="5"/>
    </row>
    <row r="30" spans="1:8" ht="15.75">
      <c r="A30" s="356" t="s">
        <v>16</v>
      </c>
      <c r="B30" s="356"/>
      <c r="C30" s="356"/>
      <c r="D30" s="356"/>
      <c r="E30" s="356"/>
      <c r="F30" s="356"/>
      <c r="G30" s="356"/>
      <c r="H30" s="356"/>
    </row>
    <row r="31" spans="1:8" ht="3.75" customHeight="1">
      <c r="A31" s="5"/>
      <c r="B31" s="5"/>
      <c r="C31" s="5"/>
      <c r="D31" s="5"/>
      <c r="E31" s="5"/>
      <c r="F31" s="5"/>
      <c r="G31" s="5"/>
      <c r="H31" s="5"/>
    </row>
    <row r="32" spans="1:8" ht="51" customHeight="1">
      <c r="A32" s="357" t="s">
        <v>227</v>
      </c>
      <c r="B32" s="357"/>
      <c r="C32" s="357"/>
      <c r="D32" s="357"/>
      <c r="E32" s="357"/>
      <c r="F32" s="357"/>
      <c r="G32" s="357"/>
      <c r="H32" s="357"/>
    </row>
  </sheetData>
  <sheetProtection selectLockedCells="1" selectUnlockedCells="1"/>
  <mergeCells count="22">
    <mergeCell ref="A11:E11"/>
    <mergeCell ref="A12:E12"/>
    <mergeCell ref="A13:E13"/>
    <mergeCell ref="A14:E14"/>
    <mergeCell ref="A1:H1"/>
    <mergeCell ref="A2:H2"/>
    <mergeCell ref="A6:H6"/>
    <mergeCell ref="A8:H8"/>
    <mergeCell ref="A18:E18"/>
    <mergeCell ref="A19:E19"/>
    <mergeCell ref="A20:E20"/>
    <mergeCell ref="A21:E21"/>
    <mergeCell ref="A15:E15"/>
    <mergeCell ref="A16:E16"/>
    <mergeCell ref="A17:H17"/>
    <mergeCell ref="A27:E27"/>
    <mergeCell ref="A30:H30"/>
    <mergeCell ref="A32:H32"/>
    <mergeCell ref="A23:E23"/>
    <mergeCell ref="A24:E24"/>
    <mergeCell ref="A25:E25"/>
    <mergeCell ref="A26:E26"/>
  </mergeCells>
  <printOptions/>
  <pageMargins left="0.7083333333333334" right="0.7083333333333334" top="0.8597222222222223" bottom="0.7479166666666667" header="0.5118055555555555" footer="0.5118055555555555"/>
  <pageSetup horizontalDpi="300" verticalDpi="300" orientation="portrait" paperSize="9" scale="92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view="pageBreakPreview" zoomScale="90" zoomScaleSheetLayoutView="90" workbookViewId="0" topLeftCell="A1">
      <selection activeCell="G16" sqref="G16"/>
    </sheetView>
  </sheetViews>
  <sheetFormatPr defaultColWidth="9.140625" defaultRowHeight="15"/>
  <cols>
    <col min="1" max="1" width="3.00390625" style="18" customWidth="1"/>
    <col min="2" max="2" width="3.28125" style="18" customWidth="1"/>
    <col min="3" max="3" width="4.140625" style="18" customWidth="1"/>
    <col min="4" max="4" width="57.421875" style="0" customWidth="1"/>
    <col min="5" max="5" width="15.140625" style="11" customWidth="1"/>
    <col min="6" max="6" width="14.57421875" style="11" customWidth="1"/>
    <col min="7" max="7" width="13.8515625" style="11" customWidth="1"/>
  </cols>
  <sheetData>
    <row r="1" spans="1:7" ht="15.75">
      <c r="A1" s="19" t="s">
        <v>17</v>
      </c>
      <c r="B1" s="20"/>
      <c r="C1" s="20"/>
      <c r="D1" s="5"/>
      <c r="E1" s="21"/>
      <c r="F1" s="21"/>
      <c r="G1" s="21"/>
    </row>
    <row r="2" spans="1:7" ht="15">
      <c r="A2" s="22"/>
      <c r="B2" s="20"/>
      <c r="C2" s="20"/>
      <c r="D2" s="5"/>
      <c r="E2" s="21"/>
      <c r="F2" s="21"/>
      <c r="G2" s="21"/>
    </row>
    <row r="3" spans="1:7" ht="4.5" customHeight="1">
      <c r="A3" s="20"/>
      <c r="B3" s="20"/>
      <c r="C3" s="20"/>
      <c r="D3" s="5"/>
      <c r="E3" s="21"/>
      <c r="F3" s="21"/>
      <c r="G3" s="21"/>
    </row>
    <row r="4" spans="1:7" ht="67.5" customHeight="1">
      <c r="A4" s="23" t="s">
        <v>18</v>
      </c>
      <c r="B4" s="23" t="s">
        <v>19</v>
      </c>
      <c r="C4" s="23" t="s">
        <v>20</v>
      </c>
      <c r="D4" s="24" t="s">
        <v>21</v>
      </c>
      <c r="E4" s="9" t="s">
        <v>225</v>
      </c>
      <c r="F4" s="9" t="s">
        <v>226</v>
      </c>
      <c r="G4" s="9" t="s">
        <v>224</v>
      </c>
    </row>
    <row r="5" spans="1:7" ht="15">
      <c r="A5" s="24">
        <v>1</v>
      </c>
      <c r="B5" s="24">
        <v>2</v>
      </c>
      <c r="C5" s="24">
        <v>3</v>
      </c>
      <c r="D5" s="24">
        <v>4</v>
      </c>
      <c r="E5" s="25">
        <v>5</v>
      </c>
      <c r="F5" s="25">
        <v>6</v>
      </c>
      <c r="G5" s="323">
        <v>7</v>
      </c>
    </row>
    <row r="6" spans="1:7" ht="31.5">
      <c r="A6" s="26"/>
      <c r="B6" s="26"/>
      <c r="C6" s="26"/>
      <c r="D6" s="27" t="s">
        <v>22</v>
      </c>
      <c r="E6" s="28">
        <f>E7+E34</f>
        <v>9926287</v>
      </c>
      <c r="F6" s="28">
        <f>F7+F34</f>
        <v>-3892300</v>
      </c>
      <c r="G6" s="324">
        <f>G7+G34</f>
        <v>6033987</v>
      </c>
    </row>
    <row r="7" spans="1:7" ht="15">
      <c r="A7" s="29">
        <v>6</v>
      </c>
      <c r="B7" s="30"/>
      <c r="C7" s="30"/>
      <c r="D7" s="31" t="s">
        <v>23</v>
      </c>
      <c r="E7" s="32">
        <f>SUM(E9+E14+E19+E25)</f>
        <v>9826287</v>
      </c>
      <c r="F7" s="32">
        <f>SUM(F9+F14+F19+F25)</f>
        <v>-3892300</v>
      </c>
      <c r="G7" s="325">
        <f>SUM(G9+G14+G19+G25)</f>
        <v>5933987</v>
      </c>
    </row>
    <row r="8" spans="1:7" ht="20.25" customHeight="1">
      <c r="A8" s="33"/>
      <c r="B8" s="34"/>
      <c r="C8" s="24"/>
      <c r="D8" s="35" t="s">
        <v>24</v>
      </c>
      <c r="E8" s="36"/>
      <c r="F8" s="36"/>
      <c r="G8" s="326"/>
    </row>
    <row r="9" spans="1:7" ht="15">
      <c r="A9" s="37"/>
      <c r="B9" s="38">
        <v>61</v>
      </c>
      <c r="C9" s="37"/>
      <c r="D9" s="31" t="s">
        <v>25</v>
      </c>
      <c r="E9" s="39">
        <f>SUM(E10:E12)</f>
        <v>1240000</v>
      </c>
      <c r="F9" s="39">
        <f>SUM(F10:F12)</f>
        <v>-400000</v>
      </c>
      <c r="G9" s="39">
        <f>SUM(G10:G12)</f>
        <v>840000</v>
      </c>
    </row>
    <row r="10" spans="1:7" ht="15">
      <c r="A10" s="40"/>
      <c r="B10" s="40"/>
      <c r="C10" s="41">
        <v>611</v>
      </c>
      <c r="D10" s="42" t="s">
        <v>26</v>
      </c>
      <c r="E10" s="43">
        <v>900000</v>
      </c>
      <c r="F10" s="338">
        <v>-200000</v>
      </c>
      <c r="G10" s="157">
        <f>SUM(E10+F10)</f>
        <v>700000</v>
      </c>
    </row>
    <row r="11" spans="1:7" ht="15">
      <c r="A11" s="40"/>
      <c r="B11" s="40"/>
      <c r="C11" s="41">
        <v>613</v>
      </c>
      <c r="D11" s="42" t="s">
        <v>27</v>
      </c>
      <c r="E11" s="43">
        <v>320000</v>
      </c>
      <c r="F11" s="338">
        <v>-200000</v>
      </c>
      <c r="G11" s="157">
        <f>SUM(E11+F11)</f>
        <v>120000</v>
      </c>
    </row>
    <row r="12" spans="1:7" ht="15">
      <c r="A12" s="40"/>
      <c r="B12" s="40"/>
      <c r="C12" s="41">
        <v>614</v>
      </c>
      <c r="D12" s="42" t="s">
        <v>28</v>
      </c>
      <c r="E12" s="43">
        <v>20000</v>
      </c>
      <c r="F12" s="43">
        <v>0</v>
      </c>
      <c r="G12" s="157">
        <f>SUM(E12+F12)</f>
        <v>20000</v>
      </c>
    </row>
    <row r="13" spans="1:7" ht="19.5" customHeight="1">
      <c r="A13" s="44"/>
      <c r="B13" s="45"/>
      <c r="C13" s="46"/>
      <c r="D13" s="47" t="s">
        <v>29</v>
      </c>
      <c r="E13" s="48"/>
      <c r="F13" s="48"/>
      <c r="G13" s="327"/>
    </row>
    <row r="14" spans="1:7" ht="15">
      <c r="A14" s="49"/>
      <c r="B14" s="50">
        <v>63</v>
      </c>
      <c r="C14" s="51"/>
      <c r="D14" s="52" t="s">
        <v>30</v>
      </c>
      <c r="E14" s="32">
        <f>SUM(E15:E18)</f>
        <v>7596287</v>
      </c>
      <c r="F14" s="32">
        <f>SUM(F15:F18)</f>
        <v>-3312300</v>
      </c>
      <c r="G14" s="32">
        <f>SUM(G15:G18)</f>
        <v>4283987</v>
      </c>
    </row>
    <row r="15" spans="1:7" ht="15">
      <c r="A15" s="53"/>
      <c r="B15" s="54"/>
      <c r="C15" s="55">
        <v>632</v>
      </c>
      <c r="D15" s="56" t="s">
        <v>31</v>
      </c>
      <c r="E15" s="57">
        <v>250000</v>
      </c>
      <c r="F15" s="57">
        <v>-250000</v>
      </c>
      <c r="G15" s="157">
        <f aca="true" t="shared" si="0" ref="G15:G24">SUM(E15+F15)</f>
        <v>0</v>
      </c>
    </row>
    <row r="16" spans="1:7" ht="15">
      <c r="A16" s="53"/>
      <c r="B16" s="53"/>
      <c r="C16" s="41">
        <v>633</v>
      </c>
      <c r="D16" s="42" t="s">
        <v>32</v>
      </c>
      <c r="E16" s="58">
        <v>4000000</v>
      </c>
      <c r="F16" s="58">
        <v>-716013</v>
      </c>
      <c r="G16" s="157">
        <f t="shared" si="0"/>
        <v>3283987</v>
      </c>
    </row>
    <row r="17" spans="1:7" ht="15">
      <c r="A17" s="53"/>
      <c r="B17" s="53"/>
      <c r="C17" s="41">
        <v>634</v>
      </c>
      <c r="D17" s="42" t="s">
        <v>33</v>
      </c>
      <c r="E17" s="58">
        <v>500000</v>
      </c>
      <c r="F17" s="58">
        <v>500000</v>
      </c>
      <c r="G17" s="157">
        <f t="shared" si="0"/>
        <v>1000000</v>
      </c>
    </row>
    <row r="18" spans="1:7" ht="17.25" customHeight="1">
      <c r="A18" s="53"/>
      <c r="B18" s="53"/>
      <c r="C18" s="41">
        <v>638</v>
      </c>
      <c r="D18" s="59" t="s">
        <v>34</v>
      </c>
      <c r="E18" s="58">
        <v>2846287</v>
      </c>
      <c r="F18" s="58">
        <v>-2846287</v>
      </c>
      <c r="G18" s="157">
        <f t="shared" si="0"/>
        <v>0</v>
      </c>
    </row>
    <row r="19" spans="1:7" ht="15">
      <c r="A19" s="49"/>
      <c r="B19" s="50">
        <v>64</v>
      </c>
      <c r="C19" s="51"/>
      <c r="D19" s="31" t="s">
        <v>35</v>
      </c>
      <c r="E19" s="32">
        <f>SUM(E21:E24)</f>
        <v>290000</v>
      </c>
      <c r="F19" s="32">
        <f>SUM(F21:F24)</f>
        <v>-90000</v>
      </c>
      <c r="G19" s="32">
        <f>SUM(G21:G24)</f>
        <v>200000</v>
      </c>
    </row>
    <row r="20" spans="1:7" ht="18.75" customHeight="1">
      <c r="A20" s="45"/>
      <c r="B20" s="60"/>
      <c r="C20" s="61"/>
      <c r="D20" s="47" t="s">
        <v>24</v>
      </c>
      <c r="E20" s="62"/>
      <c r="F20" s="62"/>
      <c r="G20" s="329"/>
    </row>
    <row r="21" spans="1:7" ht="15">
      <c r="A21" s="53"/>
      <c r="B21" s="53"/>
      <c r="C21" s="41">
        <v>641</v>
      </c>
      <c r="D21" s="42" t="s">
        <v>36</v>
      </c>
      <c r="E21" s="63">
        <v>70000</v>
      </c>
      <c r="F21" s="63">
        <v>-60000</v>
      </c>
      <c r="G21" s="157">
        <f t="shared" si="0"/>
        <v>10000</v>
      </c>
    </row>
    <row r="22" spans="1:7" ht="15">
      <c r="A22" s="53"/>
      <c r="B22" s="53"/>
      <c r="C22" s="41">
        <v>642</v>
      </c>
      <c r="D22" s="42" t="s">
        <v>37</v>
      </c>
      <c r="E22" s="63">
        <v>150000</v>
      </c>
      <c r="F22" s="63">
        <v>0</v>
      </c>
      <c r="G22" s="157">
        <f t="shared" si="0"/>
        <v>150000</v>
      </c>
    </row>
    <row r="23" spans="1:7" s="66" customFormat="1" ht="20.25" customHeight="1">
      <c r="A23" s="44"/>
      <c r="B23" s="44"/>
      <c r="C23" s="64"/>
      <c r="D23" s="47" t="s">
        <v>38</v>
      </c>
      <c r="E23" s="65"/>
      <c r="F23" s="65"/>
      <c r="G23" s="331"/>
    </row>
    <row r="24" spans="1:7" s="66" customFormat="1" ht="15">
      <c r="A24" s="44"/>
      <c r="B24" s="44"/>
      <c r="C24" s="67">
        <v>642</v>
      </c>
      <c r="D24" s="68" t="s">
        <v>37</v>
      </c>
      <c r="E24" s="69">
        <v>70000</v>
      </c>
      <c r="F24" s="69">
        <v>-30000</v>
      </c>
      <c r="G24" s="157">
        <f t="shared" si="0"/>
        <v>40000</v>
      </c>
    </row>
    <row r="25" spans="1:7" ht="30">
      <c r="A25" s="49"/>
      <c r="B25" s="50">
        <v>65</v>
      </c>
      <c r="C25" s="51"/>
      <c r="D25" s="52" t="s">
        <v>39</v>
      </c>
      <c r="E25" s="32">
        <f>SUM(E27:E32)</f>
        <v>700000</v>
      </c>
      <c r="F25" s="32">
        <f>SUM(F27:F32)</f>
        <v>-90000</v>
      </c>
      <c r="G25" s="32">
        <f>SUM(G27:G32)</f>
        <v>610000</v>
      </c>
    </row>
    <row r="26" spans="1:7" ht="18.75" customHeight="1">
      <c r="A26" s="45"/>
      <c r="B26" s="44"/>
      <c r="C26" s="46"/>
      <c r="D26" s="70" t="s">
        <v>40</v>
      </c>
      <c r="E26" s="62"/>
      <c r="F26" s="62"/>
      <c r="G26" s="329"/>
    </row>
    <row r="27" spans="1:7" ht="15">
      <c r="A27" s="53"/>
      <c r="B27" s="53"/>
      <c r="C27" s="41">
        <v>651</v>
      </c>
      <c r="D27" s="42" t="s">
        <v>41</v>
      </c>
      <c r="E27" s="63">
        <v>150000</v>
      </c>
      <c r="F27" s="63">
        <v>0</v>
      </c>
      <c r="G27" s="157">
        <f>SUM(E27+F27)</f>
        <v>150000</v>
      </c>
    </row>
    <row r="28" spans="1:7" ht="15">
      <c r="A28" s="53"/>
      <c r="B28" s="53"/>
      <c r="C28" s="41"/>
      <c r="D28" s="35" t="s">
        <v>24</v>
      </c>
      <c r="E28" s="63"/>
      <c r="F28" s="63"/>
      <c r="G28" s="330"/>
    </row>
    <row r="29" spans="1:7" ht="15">
      <c r="A29" s="53"/>
      <c r="B29" s="53"/>
      <c r="C29" s="41">
        <v>652</v>
      </c>
      <c r="D29" s="42" t="s">
        <v>42</v>
      </c>
      <c r="E29" s="63">
        <v>20000</v>
      </c>
      <c r="F29" s="63">
        <v>-10000</v>
      </c>
      <c r="G29" s="157">
        <f>SUM(E29+F29)</f>
        <v>10000</v>
      </c>
    </row>
    <row r="30" spans="1:7" ht="15">
      <c r="A30" s="53"/>
      <c r="B30" s="53"/>
      <c r="C30" s="41"/>
      <c r="D30" s="35" t="s">
        <v>40</v>
      </c>
      <c r="E30" s="63"/>
      <c r="F30" s="63"/>
      <c r="G30" s="330"/>
    </row>
    <row r="31" spans="1:7" ht="15">
      <c r="A31" s="53"/>
      <c r="B31" s="53"/>
      <c r="C31" s="41">
        <v>652</v>
      </c>
      <c r="D31" s="42" t="s">
        <v>42</v>
      </c>
      <c r="E31" s="63">
        <v>300000</v>
      </c>
      <c r="F31" s="63">
        <v>0</v>
      </c>
      <c r="G31" s="157">
        <f>SUM(E31+F31)</f>
        <v>300000</v>
      </c>
    </row>
    <row r="32" spans="1:7" ht="15">
      <c r="A32" s="53"/>
      <c r="B32" s="53"/>
      <c r="C32" s="41">
        <v>653</v>
      </c>
      <c r="D32" s="42" t="s">
        <v>43</v>
      </c>
      <c r="E32" s="63">
        <v>230000</v>
      </c>
      <c r="F32" s="63">
        <v>-80000</v>
      </c>
      <c r="G32" s="157">
        <f>SUM(E32+F32)</f>
        <v>150000</v>
      </c>
    </row>
    <row r="33" spans="1:7" ht="30">
      <c r="A33" s="71"/>
      <c r="B33" s="71"/>
      <c r="C33" s="72"/>
      <c r="D33" s="73" t="s">
        <v>44</v>
      </c>
      <c r="E33" s="58"/>
      <c r="F33" s="58"/>
      <c r="G33" s="328"/>
    </row>
    <row r="34" spans="1:7" ht="21" customHeight="1">
      <c r="A34" s="74">
        <v>7</v>
      </c>
      <c r="B34" s="74"/>
      <c r="C34" s="75"/>
      <c r="D34" s="31" t="s">
        <v>45</v>
      </c>
      <c r="E34" s="76">
        <v>100000</v>
      </c>
      <c r="F34" s="76">
        <v>0</v>
      </c>
      <c r="G34" s="332">
        <v>100000</v>
      </c>
    </row>
    <row r="35" spans="1:7" ht="18" customHeight="1">
      <c r="A35" s="74"/>
      <c r="B35" s="74">
        <v>71</v>
      </c>
      <c r="C35" s="75"/>
      <c r="D35" s="31" t="s">
        <v>46</v>
      </c>
      <c r="E35" s="76">
        <v>100000</v>
      </c>
      <c r="F35" s="76">
        <v>0</v>
      </c>
      <c r="G35" s="332">
        <v>100000</v>
      </c>
    </row>
    <row r="36" spans="1:7" ht="18.75" customHeight="1">
      <c r="A36" s="34"/>
      <c r="B36" s="34"/>
      <c r="C36" s="77">
        <v>711</v>
      </c>
      <c r="D36" s="78" t="s">
        <v>47</v>
      </c>
      <c r="E36" s="79">
        <v>100000</v>
      </c>
      <c r="F36" s="79">
        <v>0</v>
      </c>
      <c r="G36" s="157">
        <f>SUM(E36+F36)</f>
        <v>100000</v>
      </c>
    </row>
    <row r="37" spans="1:7" ht="28.5" customHeight="1">
      <c r="A37" s="80"/>
      <c r="B37" s="80"/>
      <c r="C37" s="81"/>
      <c r="D37" s="82"/>
      <c r="E37" s="83"/>
      <c r="F37" s="83"/>
      <c r="G37" s="83"/>
    </row>
    <row r="38" spans="1:7" ht="24" customHeight="1">
      <c r="A38" s="341"/>
      <c r="B38" s="341"/>
      <c r="C38" s="342"/>
      <c r="D38" s="343" t="s">
        <v>235</v>
      </c>
      <c r="E38" s="344">
        <f>E40+E63</f>
        <v>20100300</v>
      </c>
      <c r="F38" s="344">
        <f>F40+F63</f>
        <v>-5592300</v>
      </c>
      <c r="G38" s="344">
        <f>G40+G63</f>
        <v>14508000</v>
      </c>
    </row>
    <row r="39" spans="1:7" ht="10.5" customHeight="1">
      <c r="A39" s="84"/>
      <c r="B39" s="84"/>
      <c r="C39" s="85"/>
      <c r="D39" s="86"/>
      <c r="E39" s="87"/>
      <c r="F39" s="87"/>
      <c r="G39" s="87"/>
    </row>
    <row r="40" spans="1:7" ht="15">
      <c r="A40" s="88"/>
      <c r="B40" s="88"/>
      <c r="C40" s="89"/>
      <c r="D40" s="90" t="s">
        <v>48</v>
      </c>
      <c r="E40" s="91">
        <f>E41</f>
        <v>4194300</v>
      </c>
      <c r="F40" s="91">
        <f>F41</f>
        <v>-672660</v>
      </c>
      <c r="G40" s="91">
        <f>G41</f>
        <v>3521640</v>
      </c>
    </row>
    <row r="41" spans="1:7" ht="15">
      <c r="A41" s="92">
        <v>3</v>
      </c>
      <c r="B41" s="93"/>
      <c r="C41" s="94"/>
      <c r="D41" s="95" t="s">
        <v>49</v>
      </c>
      <c r="E41" s="96">
        <f>E42+E46+E52+E55+E57+E59</f>
        <v>4194300</v>
      </c>
      <c r="F41" s="96">
        <f>F42+F46+F52+F55+F57+F59</f>
        <v>-672660</v>
      </c>
      <c r="G41" s="96">
        <f>G42+G46+G52+G55+G57+G59</f>
        <v>3521640</v>
      </c>
    </row>
    <row r="42" spans="1:7" ht="15">
      <c r="A42" s="351"/>
      <c r="B42" s="97">
        <v>31</v>
      </c>
      <c r="C42" s="98"/>
      <c r="D42" s="99" t="s">
        <v>50</v>
      </c>
      <c r="E42" s="96">
        <f>SUM(E43:E45)</f>
        <v>468500</v>
      </c>
      <c r="F42" s="96">
        <f>SUM(F43:F45)</f>
        <v>-22410</v>
      </c>
      <c r="G42" s="96">
        <f>SUM(G43:G45)</f>
        <v>446090</v>
      </c>
    </row>
    <row r="43" spans="1:7" ht="15">
      <c r="A43" s="353"/>
      <c r="B43" s="105"/>
      <c r="C43" s="101">
        <v>311</v>
      </c>
      <c r="D43" s="102" t="s">
        <v>51</v>
      </c>
      <c r="E43" s="103">
        <f>(SUMIF('3. Posebni dio'!$C$7:$C$429,'2. Račun prihoda i rashoda'!$C43,'3. Posebni dio'!$E$7:$E$429))</f>
        <v>392000</v>
      </c>
      <c r="F43" s="103">
        <v>-14910</v>
      </c>
      <c r="G43" s="157">
        <f>SUM(E43+F43)</f>
        <v>377090</v>
      </c>
    </row>
    <row r="44" spans="1:7" ht="15">
      <c r="A44" s="352"/>
      <c r="B44" s="105"/>
      <c r="C44" s="101">
        <v>312</v>
      </c>
      <c r="D44" s="102" t="s">
        <v>52</v>
      </c>
      <c r="E44" s="103">
        <f>(SUMIF('3. Posebni dio'!$C$7:$C$429,'2. Račun prihoda i rashoda'!$C44,'3. Posebni dio'!$E$7:$E$429))</f>
        <v>7500</v>
      </c>
      <c r="F44" s="103">
        <v>-3000</v>
      </c>
      <c r="G44" s="157">
        <f>SUM(E44+F44)</f>
        <v>4500</v>
      </c>
    </row>
    <row r="45" spans="1:7" ht="15">
      <c r="A45" s="104"/>
      <c r="B45" s="105"/>
      <c r="C45" s="101">
        <v>313</v>
      </c>
      <c r="D45" s="102" t="s">
        <v>53</v>
      </c>
      <c r="E45" s="103">
        <f>(SUMIF('3. Posebni dio'!$C$7:$C$429,'2. Račun prihoda i rashoda'!$C45,'3. Posebni dio'!$E$7:$E$429))</f>
        <v>69000</v>
      </c>
      <c r="F45" s="103">
        <v>-4500</v>
      </c>
      <c r="G45" s="157">
        <f>SUM(E45+F45)</f>
        <v>64500</v>
      </c>
    </row>
    <row r="46" spans="1:7" ht="15">
      <c r="A46" s="106"/>
      <c r="B46" s="107">
        <v>32</v>
      </c>
      <c r="C46" s="108"/>
      <c r="D46" s="99" t="s">
        <v>54</v>
      </c>
      <c r="E46" s="96">
        <f>SUM(E47:E51)</f>
        <v>3131000</v>
      </c>
      <c r="F46" s="96">
        <f>SUM(F47:F51)</f>
        <v>-371200</v>
      </c>
      <c r="G46" s="96">
        <f>SUM(G47:G51)</f>
        <v>2759800</v>
      </c>
    </row>
    <row r="47" spans="1:7" ht="15">
      <c r="A47" s="24"/>
      <c r="B47" s="24"/>
      <c r="C47" s="101">
        <v>321</v>
      </c>
      <c r="D47" s="102" t="s">
        <v>55</v>
      </c>
      <c r="E47" s="103">
        <f>(SUMIF('3. Posebni dio'!$C$7:$C$429,'2. Račun prihoda i rashoda'!$C47,'3. Posebni dio'!$E$7:$E$429))</f>
        <v>33500</v>
      </c>
      <c r="F47" s="103">
        <v>-1500</v>
      </c>
      <c r="G47" s="157">
        <f>SUM(E47+F47)</f>
        <v>32000</v>
      </c>
    </row>
    <row r="48" spans="1:7" ht="15">
      <c r="A48" s="24"/>
      <c r="B48" s="24"/>
      <c r="C48" s="101">
        <v>322</v>
      </c>
      <c r="D48" s="102" t="s">
        <v>56</v>
      </c>
      <c r="E48" s="103">
        <f>(SUMIF('3. Posebni dio'!$C$7:$C$429,'2. Račun prihoda i rashoda'!C48,'3. Posebni dio'!$E$7:$E$429))</f>
        <v>245000</v>
      </c>
      <c r="F48" s="103">
        <v>-8000</v>
      </c>
      <c r="G48" s="157">
        <f>SUM(E48+F48)</f>
        <v>237000</v>
      </c>
    </row>
    <row r="49" spans="1:7" ht="15">
      <c r="A49" s="24"/>
      <c r="B49" s="24"/>
      <c r="C49" s="101">
        <v>323</v>
      </c>
      <c r="D49" s="102" t="s">
        <v>57</v>
      </c>
      <c r="E49" s="103">
        <f>(SUMIF('3. Posebni dio'!$C$7:$C$429,'2. Račun prihoda i rashoda'!C49,'3. Posebni dio'!$E$7:$E$429))</f>
        <v>2414500</v>
      </c>
      <c r="F49" s="103">
        <v>-269200</v>
      </c>
      <c r="G49" s="157">
        <f>SUM(E49+F49)</f>
        <v>2145300</v>
      </c>
    </row>
    <row r="50" spans="1:7" ht="15">
      <c r="A50" s="24"/>
      <c r="B50" s="24"/>
      <c r="C50" s="101">
        <v>324</v>
      </c>
      <c r="D50" s="102" t="s">
        <v>58</v>
      </c>
      <c r="E50" s="103">
        <f>(SUMIF('3. Posebni dio'!$C$7:$C$429,'2. Račun prihoda i rashoda'!C50,'3. Posebni dio'!$E$7:$E$429))</f>
        <v>12000</v>
      </c>
      <c r="F50" s="103">
        <v>10000</v>
      </c>
      <c r="G50" s="157">
        <f>SUM(E50+F50)</f>
        <v>22000</v>
      </c>
    </row>
    <row r="51" spans="1:7" ht="15">
      <c r="A51" s="24"/>
      <c r="B51" s="24"/>
      <c r="C51" s="101">
        <v>329</v>
      </c>
      <c r="D51" s="102" t="s">
        <v>59</v>
      </c>
      <c r="E51" s="103">
        <f>(SUMIF('3. Posebni dio'!$C$7:$C$429,'2. Račun prihoda i rashoda'!C51,'3. Posebni dio'!$E$7:$E$429))</f>
        <v>426000</v>
      </c>
      <c r="F51" s="103">
        <v>-102500</v>
      </c>
      <c r="G51" s="157">
        <f>SUM(E51+F51)</f>
        <v>323500</v>
      </c>
    </row>
    <row r="52" spans="1:7" ht="15">
      <c r="A52" s="109"/>
      <c r="B52" s="107">
        <v>34</v>
      </c>
      <c r="C52" s="108"/>
      <c r="D52" s="99" t="s">
        <v>60</v>
      </c>
      <c r="E52" s="96">
        <f>SUM(E53:E54)</f>
        <v>15300</v>
      </c>
      <c r="F52" s="96">
        <f>SUM(F53:F54)</f>
        <v>17500</v>
      </c>
      <c r="G52" s="96">
        <f>SUM(G53:G54)</f>
        <v>32800</v>
      </c>
    </row>
    <row r="53" spans="1:7" ht="15">
      <c r="A53" s="109"/>
      <c r="B53" s="110"/>
      <c r="C53" s="108">
        <v>342</v>
      </c>
      <c r="D53" s="111" t="s">
        <v>61</v>
      </c>
      <c r="E53" s="103">
        <f>(SUMIF('3. Posebni dio'!$C$7:$C$429,'2. Račun prihoda i rashoda'!C53,'3. Posebni dio'!$E$7:$E$429))</f>
        <v>10300</v>
      </c>
      <c r="F53" s="339">
        <v>-10300</v>
      </c>
      <c r="G53" s="157">
        <f>SUM(E53+F53)</f>
        <v>0</v>
      </c>
    </row>
    <row r="54" spans="1:7" ht="15">
      <c r="A54" s="112"/>
      <c r="B54" s="113"/>
      <c r="C54" s="114">
        <v>343</v>
      </c>
      <c r="D54" s="102" t="s">
        <v>62</v>
      </c>
      <c r="E54" s="103">
        <f>(SUMIF('3. Posebni dio'!$C$7:$C$429,'2. Račun prihoda i rashoda'!C54,'3. Posebni dio'!$E$7:$E$429))</f>
        <v>5000</v>
      </c>
      <c r="F54" s="103">
        <v>27800</v>
      </c>
      <c r="G54" s="157">
        <f>SUM(E54+F54)</f>
        <v>32800</v>
      </c>
    </row>
    <row r="55" spans="1:7" ht="15">
      <c r="A55" s="112"/>
      <c r="B55" s="115">
        <v>36</v>
      </c>
      <c r="C55" s="114"/>
      <c r="D55" s="116" t="s">
        <v>63</v>
      </c>
      <c r="E55" s="100">
        <f>SUM(E56)</f>
        <v>150000</v>
      </c>
      <c r="F55" s="100">
        <f>(SUMIF('3. Posebni dio'!$B$7:$B$429,'2. Račun prihoda i rashoda'!$B55,'3. Posebni dio'!F$7:F$429))</f>
        <v>-150000</v>
      </c>
      <c r="G55" s="100">
        <f>(SUMIF('3. Posebni dio'!$B$7:$B$429,'2. Račun prihoda i rashoda'!$B55,'3. Posebni dio'!G$7:G$429))</f>
        <v>0</v>
      </c>
    </row>
    <row r="56" spans="1:7" ht="15">
      <c r="A56" s="112"/>
      <c r="B56" s="117"/>
      <c r="C56" s="114">
        <v>363</v>
      </c>
      <c r="D56" s="102" t="s">
        <v>64</v>
      </c>
      <c r="E56" s="103">
        <f>(SUMIF('3. Posebni dio'!$C$7:$C$429,'2. Račun prihoda i rashoda'!C56,'3. Posebni dio'!$E$7:$E$429))</f>
        <v>150000</v>
      </c>
      <c r="F56" s="103">
        <v>-150000</v>
      </c>
      <c r="G56" s="157">
        <f>SUM(E56+F56)</f>
        <v>0</v>
      </c>
    </row>
    <row r="57" spans="1:7" ht="30">
      <c r="A57" s="112"/>
      <c r="B57" s="115">
        <v>37</v>
      </c>
      <c r="C57" s="118"/>
      <c r="D57" s="119" t="s">
        <v>65</v>
      </c>
      <c r="E57" s="96">
        <f>SUM(E58)</f>
        <v>46000</v>
      </c>
      <c r="F57" s="96">
        <f>SUM(F58)</f>
        <v>-3050</v>
      </c>
      <c r="G57" s="96">
        <f>SUM(G58)</f>
        <v>42950</v>
      </c>
    </row>
    <row r="58" spans="1:7" ht="15">
      <c r="A58" s="112"/>
      <c r="B58" s="120"/>
      <c r="C58" s="114">
        <v>372</v>
      </c>
      <c r="D58" s="102" t="s">
        <v>66</v>
      </c>
      <c r="E58" s="103">
        <f>(SUMIF('3. Posebni dio'!$C$7:$C$429,'2. Račun prihoda i rashoda'!C58,'3. Posebni dio'!$E$7:$E$429))</f>
        <v>46000</v>
      </c>
      <c r="F58" s="103">
        <v>-3050</v>
      </c>
      <c r="G58" s="157">
        <f>SUM(E58+F58)</f>
        <v>42950</v>
      </c>
    </row>
    <row r="59" spans="1:7" ht="15">
      <c r="A59" s="112"/>
      <c r="B59" s="115">
        <v>38</v>
      </c>
      <c r="C59" s="118"/>
      <c r="D59" s="99" t="s">
        <v>67</v>
      </c>
      <c r="E59" s="96">
        <f>SUM(E60:E61)</f>
        <v>383500</v>
      </c>
      <c r="F59" s="96">
        <f>SUM(F60:F61)</f>
        <v>-143500</v>
      </c>
      <c r="G59" s="96">
        <f>SUM(G60:G61)</f>
        <v>240000</v>
      </c>
    </row>
    <row r="60" spans="1:7" ht="15">
      <c r="A60" s="112"/>
      <c r="B60" s="120"/>
      <c r="C60" s="114">
        <v>381</v>
      </c>
      <c r="D60" s="102" t="s">
        <v>68</v>
      </c>
      <c r="E60" s="103">
        <f>(SUMIF('3. Posebni dio'!$C$7:$C$429,'2. Račun prihoda i rashoda'!C60,'3. Posebni dio'!$E$7:$E$429))</f>
        <v>383500</v>
      </c>
      <c r="F60" s="103">
        <v>-143500</v>
      </c>
      <c r="G60" s="157">
        <f>SUM(E60+F60)</f>
        <v>240000</v>
      </c>
    </row>
    <row r="61" spans="1:7" ht="9" customHeight="1">
      <c r="A61" s="93"/>
      <c r="B61" s="120"/>
      <c r="C61" s="94"/>
      <c r="D61" s="12"/>
      <c r="E61" s="103"/>
      <c r="F61" s="103"/>
      <c r="G61" s="103"/>
    </row>
    <row r="62" spans="1:7" ht="2.25" customHeight="1">
      <c r="A62" s="106"/>
      <c r="B62" s="106"/>
      <c r="C62" s="98"/>
      <c r="D62" s="121"/>
      <c r="E62" s="103"/>
      <c r="F62" s="103"/>
      <c r="G62" s="103"/>
    </row>
    <row r="63" spans="1:7" ht="30" customHeight="1">
      <c r="A63" s="30"/>
      <c r="B63" s="30"/>
      <c r="C63" s="122"/>
      <c r="D63" s="123" t="s">
        <v>69</v>
      </c>
      <c r="E63" s="124">
        <f>E64</f>
        <v>15906000</v>
      </c>
      <c r="F63" s="124">
        <f>F64</f>
        <v>-4919640</v>
      </c>
      <c r="G63" s="124">
        <f>G64</f>
        <v>10986360</v>
      </c>
    </row>
    <row r="64" spans="1:7" ht="15">
      <c r="A64" s="33">
        <v>4</v>
      </c>
      <c r="B64" s="24"/>
      <c r="C64" s="125"/>
      <c r="D64" s="99" t="s">
        <v>70</v>
      </c>
      <c r="E64" s="96">
        <f>E65+E67</f>
        <v>15906000</v>
      </c>
      <c r="F64" s="96">
        <f>F65+F67</f>
        <v>-4919640</v>
      </c>
      <c r="G64" s="96">
        <f>G65+G67</f>
        <v>10986360</v>
      </c>
    </row>
    <row r="65" spans="1:7" ht="15">
      <c r="A65" s="24"/>
      <c r="B65" s="33">
        <v>41</v>
      </c>
      <c r="C65" s="125"/>
      <c r="D65" s="99" t="s">
        <v>71</v>
      </c>
      <c r="E65" s="96">
        <f>SUM(E66:E66)</f>
        <v>760000</v>
      </c>
      <c r="F65" s="96">
        <f>SUM(F66:F66)</f>
        <v>-660000</v>
      </c>
      <c r="G65" s="96">
        <f>SUM(G66:G66)</f>
        <v>100000</v>
      </c>
    </row>
    <row r="66" spans="1:7" ht="15">
      <c r="A66" s="24"/>
      <c r="B66" s="24"/>
      <c r="C66" s="101">
        <v>411</v>
      </c>
      <c r="D66" s="102" t="s">
        <v>72</v>
      </c>
      <c r="E66" s="103">
        <f>(SUMIF('3. Posebni dio'!$C$7:$C$429,'2. Račun prihoda i rashoda'!C66,'3. Posebni dio'!$E$7:$E$429))</f>
        <v>760000</v>
      </c>
      <c r="F66" s="103">
        <v>-660000</v>
      </c>
      <c r="G66" s="157">
        <f>SUM(E66+F66)</f>
        <v>100000</v>
      </c>
    </row>
    <row r="67" spans="1:7" ht="21.75" customHeight="1">
      <c r="A67" s="24"/>
      <c r="B67" s="33">
        <v>42</v>
      </c>
      <c r="C67" s="125"/>
      <c r="D67" s="99" t="s">
        <v>73</v>
      </c>
      <c r="E67" s="96">
        <f>SUM(E68:E70)</f>
        <v>15146000</v>
      </c>
      <c r="F67" s="96">
        <f>SUM(F68:F70)</f>
        <v>-4259640</v>
      </c>
      <c r="G67" s="96">
        <f>SUM(G68:G70)</f>
        <v>10886360</v>
      </c>
    </row>
    <row r="68" spans="1:7" ht="15">
      <c r="A68" s="24"/>
      <c r="B68" s="24"/>
      <c r="C68" s="101">
        <v>421</v>
      </c>
      <c r="D68" s="102" t="s">
        <v>74</v>
      </c>
      <c r="E68" s="103">
        <f>(SUMIF('3. Posebni dio'!$C$7:$C$429,'2. Račun prihoda i rashoda'!C68,'3. Posebni dio'!$E$7:$E$429))</f>
        <v>13460000</v>
      </c>
      <c r="F68" s="103">
        <v>-2895000</v>
      </c>
      <c r="G68" s="157">
        <f>SUM(E68+F68)</f>
        <v>10565000</v>
      </c>
    </row>
    <row r="69" spans="1:7" ht="15">
      <c r="A69" s="24"/>
      <c r="B69" s="24"/>
      <c r="C69" s="101">
        <v>422</v>
      </c>
      <c r="D69" s="102" t="s">
        <v>75</v>
      </c>
      <c r="E69" s="103">
        <f>(SUMIF('3. Posebni dio'!$C$7:$C$429,'2. Račun prihoda i rashoda'!C69,'3. Posebni dio'!$E$7:$E$429))</f>
        <v>55000</v>
      </c>
      <c r="F69" s="103">
        <v>-53800</v>
      </c>
      <c r="G69" s="157">
        <f>SUM(E69+F69)</f>
        <v>1200</v>
      </c>
    </row>
    <row r="70" spans="1:7" ht="15">
      <c r="A70" s="24"/>
      <c r="B70" s="24"/>
      <c r="C70" s="101">
        <v>426</v>
      </c>
      <c r="D70" s="102" t="s">
        <v>76</v>
      </c>
      <c r="E70" s="103">
        <f>(SUMIF('3. Posebni dio'!$C$7:$C$429,'2. Račun prihoda i rashoda'!C70,'3. Posebni dio'!$E$7:$E$429))</f>
        <v>1631000</v>
      </c>
      <c r="F70" s="103">
        <v>-1310840</v>
      </c>
      <c r="G70" s="157">
        <f>SUM(E70+F70)</f>
        <v>320160</v>
      </c>
    </row>
    <row r="71" spans="1:7" ht="2.25" customHeight="1">
      <c r="A71" s="80"/>
      <c r="B71" s="80"/>
      <c r="C71" s="126"/>
      <c r="D71" s="126"/>
      <c r="E71" s="127"/>
      <c r="F71" s="127"/>
      <c r="G71" s="127"/>
    </row>
    <row r="72" spans="1:7" ht="23.25" customHeight="1">
      <c r="A72" s="80"/>
      <c r="B72" s="80"/>
      <c r="C72" s="126"/>
      <c r="D72" s="126"/>
      <c r="E72" s="127"/>
      <c r="F72" s="127"/>
      <c r="G72" s="127"/>
    </row>
    <row r="73" spans="1:7" ht="15.75">
      <c r="A73" s="19" t="s">
        <v>81</v>
      </c>
      <c r="B73" s="80"/>
      <c r="C73" s="126"/>
      <c r="D73" s="126"/>
      <c r="E73" s="127"/>
      <c r="F73" s="127"/>
      <c r="G73" s="127"/>
    </row>
    <row r="74" spans="1:7" ht="15">
      <c r="A74" s="80"/>
      <c r="B74" s="80"/>
      <c r="C74" s="126"/>
      <c r="D74" s="126"/>
      <c r="E74" s="127"/>
      <c r="F74" s="127"/>
      <c r="G74" s="127"/>
    </row>
    <row r="75" spans="1:7" ht="3" customHeight="1">
      <c r="A75" s="80"/>
      <c r="B75" s="80"/>
      <c r="C75" s="80"/>
      <c r="D75" s="126"/>
      <c r="E75" s="127"/>
      <c r="F75" s="127"/>
      <c r="G75" s="127"/>
    </row>
    <row r="76" spans="1:7" ht="15">
      <c r="A76" s="341"/>
      <c r="B76" s="341"/>
      <c r="C76" s="341"/>
      <c r="D76" s="345" t="s">
        <v>82</v>
      </c>
      <c r="E76" s="346">
        <f aca="true" t="shared" si="1" ref="E76:G77">E77</f>
        <v>12122123</v>
      </c>
      <c r="F76" s="346">
        <f t="shared" si="1"/>
        <v>-2122123</v>
      </c>
      <c r="G76" s="346">
        <f t="shared" si="1"/>
        <v>10000000</v>
      </c>
    </row>
    <row r="77" spans="1:7" ht="20.25" customHeight="1">
      <c r="A77" s="128">
        <v>8</v>
      </c>
      <c r="B77" s="106"/>
      <c r="C77" s="106"/>
      <c r="D77" s="129" t="s">
        <v>83</v>
      </c>
      <c r="E77" s="130">
        <f t="shared" si="1"/>
        <v>12122123</v>
      </c>
      <c r="F77" s="130">
        <f t="shared" si="1"/>
        <v>-2122123</v>
      </c>
      <c r="G77" s="130">
        <f t="shared" si="1"/>
        <v>10000000</v>
      </c>
    </row>
    <row r="78" spans="1:7" ht="18" customHeight="1">
      <c r="A78" s="24"/>
      <c r="B78" s="24">
        <v>84</v>
      </c>
      <c r="C78" s="24"/>
      <c r="D78" s="131" t="s">
        <v>84</v>
      </c>
      <c r="E78" s="339">
        <v>12122123</v>
      </c>
      <c r="F78" s="339">
        <v>-2122123</v>
      </c>
      <c r="G78" s="210">
        <f>SUM(E78+F78)</f>
        <v>10000000</v>
      </c>
    </row>
    <row r="79" spans="1:7" ht="15">
      <c r="A79" s="347"/>
      <c r="B79" s="347"/>
      <c r="C79" s="347"/>
      <c r="D79" s="348" t="s">
        <v>77</v>
      </c>
      <c r="E79" s="344">
        <f>E80</f>
        <v>442123</v>
      </c>
      <c r="F79" s="344">
        <f>F80</f>
        <v>-422123</v>
      </c>
      <c r="G79" s="344">
        <f>G80</f>
        <v>20000</v>
      </c>
    </row>
    <row r="80" spans="1:7" ht="15">
      <c r="A80" s="33">
        <v>5</v>
      </c>
      <c r="B80" s="24"/>
      <c r="C80" s="24"/>
      <c r="D80" s="99" t="s">
        <v>78</v>
      </c>
      <c r="E80" s="96">
        <f>SUM(E81+E83)</f>
        <v>442123</v>
      </c>
      <c r="F80" s="96">
        <f>SUM(F81+F83)</f>
        <v>-422123</v>
      </c>
      <c r="G80" s="96">
        <f>SUM(G81+G83)</f>
        <v>20000</v>
      </c>
    </row>
    <row r="81" spans="1:7" ht="15">
      <c r="A81" s="24"/>
      <c r="B81" s="24">
        <v>53</v>
      </c>
      <c r="C81" s="24"/>
      <c r="D81" s="178" t="s">
        <v>231</v>
      </c>
      <c r="E81" s="340">
        <v>0</v>
      </c>
      <c r="F81" s="340">
        <v>20000</v>
      </c>
      <c r="G81" s="210">
        <f>SUM(E81+F81)</f>
        <v>20000</v>
      </c>
    </row>
    <row r="82" spans="1:7" ht="19.5" customHeight="1">
      <c r="A82" s="24"/>
      <c r="B82" s="24"/>
      <c r="C82" s="24">
        <v>532</v>
      </c>
      <c r="D82" s="178" t="s">
        <v>232</v>
      </c>
      <c r="E82" s="340">
        <v>0</v>
      </c>
      <c r="F82" s="340">
        <v>20000</v>
      </c>
      <c r="G82" s="210">
        <v>20000</v>
      </c>
    </row>
    <row r="83" spans="1:7" ht="15">
      <c r="A83" s="24"/>
      <c r="B83" s="24">
        <v>54</v>
      </c>
      <c r="C83" s="24"/>
      <c r="D83" s="131" t="s">
        <v>79</v>
      </c>
      <c r="E83" s="339">
        <v>442123</v>
      </c>
      <c r="F83" s="339">
        <v>-442123</v>
      </c>
      <c r="G83" s="210">
        <f>SUM(E83+F83)</f>
        <v>0</v>
      </c>
    </row>
  </sheetData>
  <sheetProtection selectLockedCells="1" selectUnlockedCells="1"/>
  <printOptions/>
  <pageMargins left="0.5511811023622047" right="0.35433070866141736" top="0.7480314960629921" bottom="0.7480314960629921" header="0.5118110236220472" footer="0.5118110236220472"/>
  <pageSetup fitToHeight="0" fitToWidth="1" horizontalDpi="300" verticalDpi="3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4"/>
  <sheetViews>
    <sheetView view="pageBreakPreview" zoomScale="90" zoomScaleNormal="95" zoomScaleSheetLayoutView="90" workbookViewId="0" topLeftCell="A1">
      <selection activeCell="E18" sqref="E18"/>
    </sheetView>
  </sheetViews>
  <sheetFormatPr defaultColWidth="9.140625" defaultRowHeight="15"/>
  <cols>
    <col min="1" max="1" width="2.7109375" style="18" customWidth="1"/>
    <col min="2" max="2" width="3.421875" style="132" customWidth="1"/>
    <col min="3" max="3" width="4.421875" style="132" customWidth="1"/>
    <col min="4" max="4" width="54.421875" style="0" customWidth="1"/>
    <col min="5" max="5" width="17.57421875" style="11" customWidth="1"/>
    <col min="6" max="7" width="15.421875" style="11" customWidth="1"/>
    <col min="8" max="8" width="0" style="0" hidden="1" customWidth="1"/>
  </cols>
  <sheetData>
    <row r="1" ht="15.75">
      <c r="A1" s="133" t="s">
        <v>85</v>
      </c>
    </row>
    <row r="2" spans="1:6" ht="21" customHeight="1">
      <c r="A2" s="134"/>
      <c r="D2" s="366" t="s">
        <v>86</v>
      </c>
      <c r="E2" s="366"/>
      <c r="F2" s="366"/>
    </row>
    <row r="3" spans="1:8" ht="33.75" customHeight="1">
      <c r="A3" s="367" t="s">
        <v>254</v>
      </c>
      <c r="B3" s="367"/>
      <c r="C3" s="367"/>
      <c r="D3" s="367"/>
      <c r="E3" s="367"/>
      <c r="F3" s="367"/>
      <c r="G3" s="367"/>
      <c r="H3" s="367"/>
    </row>
    <row r="5" spans="1:7" ht="67.5" customHeight="1">
      <c r="A5" s="135" t="s">
        <v>18</v>
      </c>
      <c r="B5" s="136" t="s">
        <v>19</v>
      </c>
      <c r="C5" s="136" t="s">
        <v>20</v>
      </c>
      <c r="D5" s="137" t="s">
        <v>87</v>
      </c>
      <c r="E5" s="9" t="s">
        <v>225</v>
      </c>
      <c r="F5" s="9" t="s">
        <v>226</v>
      </c>
      <c r="G5" s="9" t="s">
        <v>224</v>
      </c>
    </row>
    <row r="6" spans="1:7" ht="15">
      <c r="A6" s="137">
        <v>1</v>
      </c>
      <c r="B6" s="138">
        <v>2</v>
      </c>
      <c r="C6" s="138">
        <v>3</v>
      </c>
      <c r="D6" s="137">
        <v>4</v>
      </c>
      <c r="E6" s="139">
        <v>5</v>
      </c>
      <c r="F6" s="139">
        <v>6</v>
      </c>
      <c r="G6" s="139">
        <v>7</v>
      </c>
    </row>
    <row r="7" spans="1:7" ht="15">
      <c r="A7" s="140"/>
      <c r="B7" s="141"/>
      <c r="C7" s="141"/>
      <c r="D7" s="142" t="s">
        <v>88</v>
      </c>
      <c r="E7" s="143">
        <f>E8+E43</f>
        <v>20542423</v>
      </c>
      <c r="F7" s="143">
        <f>F8+F43</f>
        <v>-6014423</v>
      </c>
      <c r="G7" s="143">
        <f>G8+G43</f>
        <v>14528000</v>
      </c>
    </row>
    <row r="8" spans="1:7" ht="18.75" customHeight="1">
      <c r="A8" s="144"/>
      <c r="B8" s="145"/>
      <c r="C8" s="146"/>
      <c r="D8" s="147" t="s">
        <v>89</v>
      </c>
      <c r="E8" s="148">
        <f>E9</f>
        <v>478000</v>
      </c>
      <c r="F8" s="148">
        <f>F9</f>
        <v>23800</v>
      </c>
      <c r="G8" s="148">
        <f>G9</f>
        <v>501800</v>
      </c>
    </row>
    <row r="9" spans="1:7" ht="15">
      <c r="A9" s="149"/>
      <c r="B9" s="150"/>
      <c r="C9" s="151"/>
      <c r="D9" s="152" t="s">
        <v>90</v>
      </c>
      <c r="E9" s="32">
        <f>E11</f>
        <v>478000</v>
      </c>
      <c r="F9" s="32">
        <f>F11</f>
        <v>23800</v>
      </c>
      <c r="G9" s="32">
        <f>G11</f>
        <v>501800</v>
      </c>
    </row>
    <row r="10" spans="1:7" ht="15">
      <c r="A10" s="153"/>
      <c r="B10" s="154"/>
      <c r="C10" s="155"/>
      <c r="D10" s="156" t="s">
        <v>91</v>
      </c>
      <c r="E10" s="157"/>
      <c r="F10" s="157"/>
      <c r="G10" s="157"/>
    </row>
    <row r="11" spans="1:7" ht="30">
      <c r="A11" s="158"/>
      <c r="B11" s="159"/>
      <c r="C11" s="160"/>
      <c r="D11" s="161" t="s">
        <v>92</v>
      </c>
      <c r="E11" s="124">
        <f>E12+E26+E31+E36</f>
        <v>478000</v>
      </c>
      <c r="F11" s="124">
        <f>F12+F26+F31+F36</f>
        <v>23800</v>
      </c>
      <c r="G11" s="124">
        <f>G12+G26+G31+G36</f>
        <v>501800</v>
      </c>
    </row>
    <row r="12" spans="1:7" ht="15">
      <c r="A12" s="162"/>
      <c r="B12" s="163"/>
      <c r="C12" s="164"/>
      <c r="D12" s="165" t="s">
        <v>93</v>
      </c>
      <c r="E12" s="166">
        <f>E14</f>
        <v>360000</v>
      </c>
      <c r="F12" s="166">
        <f>F14</f>
        <v>11800</v>
      </c>
      <c r="G12" s="166">
        <f>G14</f>
        <v>371800</v>
      </c>
    </row>
    <row r="13" spans="1:7" ht="15">
      <c r="A13" s="167"/>
      <c r="B13" s="168"/>
      <c r="C13" s="169"/>
      <c r="D13" s="156" t="s">
        <v>24</v>
      </c>
      <c r="E13" s="170"/>
      <c r="F13" s="170"/>
      <c r="G13" s="170"/>
    </row>
    <row r="14" spans="1:7" ht="15">
      <c r="A14" s="171">
        <v>3</v>
      </c>
      <c r="B14" s="172"/>
      <c r="C14" s="173"/>
      <c r="D14" s="174" t="s">
        <v>49</v>
      </c>
      <c r="E14" s="170">
        <f>E18+E15+E24</f>
        <v>360000</v>
      </c>
      <c r="F14" s="170">
        <f>F18+F15+F24</f>
        <v>11800</v>
      </c>
      <c r="G14" s="170">
        <f>G18+G15+G24</f>
        <v>371800</v>
      </c>
    </row>
    <row r="15" spans="1:7" ht="15">
      <c r="A15" s="171"/>
      <c r="B15" s="175">
        <v>31</v>
      </c>
      <c r="C15" s="173"/>
      <c r="D15" s="174" t="s">
        <v>50</v>
      </c>
      <c r="E15" s="170">
        <f>SUM(E16:E17)</f>
        <v>88000</v>
      </c>
      <c r="F15" s="170">
        <f>SUM(F16:F17)</f>
        <v>-14500</v>
      </c>
      <c r="G15" s="170">
        <f>SUM(G16:G17)</f>
        <v>73500</v>
      </c>
    </row>
    <row r="16" spans="1:7" ht="15">
      <c r="A16" s="176"/>
      <c r="B16" s="175"/>
      <c r="C16" s="177">
        <v>311</v>
      </c>
      <c r="D16" s="178" t="s">
        <v>51</v>
      </c>
      <c r="E16" s="157">
        <v>75000</v>
      </c>
      <c r="F16" s="157">
        <v>-12500</v>
      </c>
      <c r="G16" s="157">
        <f>SUM(E16+F16)</f>
        <v>62500</v>
      </c>
    </row>
    <row r="17" spans="1:7" ht="15">
      <c r="A17" s="176"/>
      <c r="B17" s="172"/>
      <c r="C17" s="177">
        <v>313</v>
      </c>
      <c r="D17" s="178" t="s">
        <v>53</v>
      </c>
      <c r="E17" s="157">
        <v>13000</v>
      </c>
      <c r="F17" s="157">
        <v>-2000</v>
      </c>
      <c r="G17" s="157">
        <f>SUM(E17+F17)</f>
        <v>11000</v>
      </c>
    </row>
    <row r="18" spans="1:7" ht="15">
      <c r="A18" s="176"/>
      <c r="B18" s="175">
        <v>32</v>
      </c>
      <c r="C18" s="173"/>
      <c r="D18" s="174" t="s">
        <v>54</v>
      </c>
      <c r="E18" s="179">
        <f>SUM(E19:E23)</f>
        <v>272000</v>
      </c>
      <c r="F18" s="179">
        <f>SUM(F19:F23)</f>
        <v>10000</v>
      </c>
      <c r="G18" s="179">
        <f>SUM(G19:G23)</f>
        <v>282000</v>
      </c>
    </row>
    <row r="19" spans="1:7" ht="15">
      <c r="A19" s="171"/>
      <c r="B19" s="172"/>
      <c r="C19" s="177">
        <v>321</v>
      </c>
      <c r="D19" s="178" t="s">
        <v>94</v>
      </c>
      <c r="E19" s="157">
        <v>7000</v>
      </c>
      <c r="F19" s="157">
        <v>0</v>
      </c>
      <c r="G19" s="157">
        <f aca="true" t="shared" si="0" ref="G19:G25">SUM(E19+F19)</f>
        <v>7000</v>
      </c>
    </row>
    <row r="20" spans="1:7" ht="15">
      <c r="A20" s="176"/>
      <c r="B20" s="175"/>
      <c r="C20" s="177">
        <v>322</v>
      </c>
      <c r="D20" s="178" t="s">
        <v>56</v>
      </c>
      <c r="E20" s="157">
        <v>15000</v>
      </c>
      <c r="F20" s="157">
        <v>-5000</v>
      </c>
      <c r="G20" s="157">
        <f t="shared" si="0"/>
        <v>10000</v>
      </c>
    </row>
    <row r="21" spans="1:7" ht="15">
      <c r="A21" s="176"/>
      <c r="B21" s="172"/>
      <c r="C21" s="177">
        <v>323</v>
      </c>
      <c r="D21" s="178" t="s">
        <v>57</v>
      </c>
      <c r="E21" s="157">
        <v>50000</v>
      </c>
      <c r="F21" s="157">
        <v>25000</v>
      </c>
      <c r="G21" s="157">
        <f t="shared" si="0"/>
        <v>75000</v>
      </c>
    </row>
    <row r="22" spans="1:7" ht="15">
      <c r="A22" s="176"/>
      <c r="B22" s="172"/>
      <c r="C22" s="177">
        <v>324</v>
      </c>
      <c r="D22" s="178" t="s">
        <v>229</v>
      </c>
      <c r="E22" s="157">
        <v>0</v>
      </c>
      <c r="F22" s="157">
        <v>20000</v>
      </c>
      <c r="G22" s="157">
        <f t="shared" si="0"/>
        <v>20000</v>
      </c>
    </row>
    <row r="23" spans="1:7" ht="15">
      <c r="A23" s="176"/>
      <c r="B23" s="172"/>
      <c r="C23" s="177">
        <v>329</v>
      </c>
      <c r="D23" s="178" t="s">
        <v>59</v>
      </c>
      <c r="E23" s="157">
        <v>200000</v>
      </c>
      <c r="F23" s="157">
        <v>-30000</v>
      </c>
      <c r="G23" s="157">
        <f t="shared" si="0"/>
        <v>170000</v>
      </c>
    </row>
    <row r="24" spans="1:7" ht="15">
      <c r="A24" s="188"/>
      <c r="B24" s="189">
        <v>34</v>
      </c>
      <c r="C24" s="173"/>
      <c r="D24" s="174" t="s">
        <v>60</v>
      </c>
      <c r="E24" s="157">
        <v>0</v>
      </c>
      <c r="F24" s="157">
        <v>16300</v>
      </c>
      <c r="G24" s="157">
        <f t="shared" si="0"/>
        <v>16300</v>
      </c>
    </row>
    <row r="25" spans="1:7" ht="15">
      <c r="A25" s="188"/>
      <c r="B25" s="154"/>
      <c r="C25" s="177">
        <v>343</v>
      </c>
      <c r="D25" s="178" t="s">
        <v>62</v>
      </c>
      <c r="E25" s="157">
        <v>0</v>
      </c>
      <c r="F25" s="157">
        <v>16300</v>
      </c>
      <c r="G25" s="157">
        <f t="shared" si="0"/>
        <v>16300</v>
      </c>
    </row>
    <row r="26" spans="1:7" ht="15">
      <c r="A26" s="180"/>
      <c r="B26" s="181"/>
      <c r="C26" s="164"/>
      <c r="D26" s="165" t="s">
        <v>95</v>
      </c>
      <c r="E26" s="182">
        <f>E28</f>
        <v>5000</v>
      </c>
      <c r="F26" s="182">
        <f>F28</f>
        <v>0</v>
      </c>
      <c r="G26" s="182">
        <f>G28</f>
        <v>5000</v>
      </c>
    </row>
    <row r="27" spans="1:7" ht="15">
      <c r="A27" s="176"/>
      <c r="B27" s="172"/>
      <c r="C27" s="183"/>
      <c r="D27" s="156" t="s">
        <v>24</v>
      </c>
      <c r="E27" s="36"/>
      <c r="F27" s="36"/>
      <c r="G27" s="36"/>
    </row>
    <row r="28" spans="1:7" ht="15">
      <c r="A28" s="171">
        <v>3</v>
      </c>
      <c r="B28" s="172"/>
      <c r="C28" s="173"/>
      <c r="D28" s="174" t="s">
        <v>49</v>
      </c>
      <c r="E28" s="179">
        <f>E29</f>
        <v>5000</v>
      </c>
      <c r="F28" s="179">
        <f>F29</f>
        <v>0</v>
      </c>
      <c r="G28" s="179">
        <f>G29</f>
        <v>5000</v>
      </c>
    </row>
    <row r="29" spans="1:7" ht="15">
      <c r="A29" s="176"/>
      <c r="B29" s="175">
        <v>32</v>
      </c>
      <c r="C29" s="173"/>
      <c r="D29" s="174" t="s">
        <v>54</v>
      </c>
      <c r="E29" s="179">
        <f>E30</f>
        <v>5000</v>
      </c>
      <c r="F29" s="179">
        <v>0</v>
      </c>
      <c r="G29" s="179">
        <v>5000</v>
      </c>
    </row>
    <row r="30" spans="1:7" ht="15">
      <c r="A30" s="176"/>
      <c r="B30" s="172"/>
      <c r="C30" s="177">
        <v>329</v>
      </c>
      <c r="D30" s="178" t="s">
        <v>59</v>
      </c>
      <c r="E30" s="157">
        <v>5000</v>
      </c>
      <c r="F30" s="157">
        <v>0</v>
      </c>
      <c r="G30" s="157">
        <v>5000</v>
      </c>
    </row>
    <row r="31" spans="1:7" ht="15">
      <c r="A31" s="180"/>
      <c r="B31" s="181"/>
      <c r="C31" s="184"/>
      <c r="D31" s="165" t="s">
        <v>96</v>
      </c>
      <c r="E31" s="182">
        <f>E33</f>
        <v>15000</v>
      </c>
      <c r="F31" s="182">
        <f>F33</f>
        <v>-10500</v>
      </c>
      <c r="G31" s="185">
        <f>G33</f>
        <v>4500</v>
      </c>
    </row>
    <row r="32" spans="1:7" ht="15">
      <c r="A32" s="186"/>
      <c r="B32" s="187"/>
      <c r="C32" s="169"/>
      <c r="D32" s="156" t="s">
        <v>29</v>
      </c>
      <c r="E32" s="62"/>
      <c r="F32" s="62"/>
      <c r="G32" s="62"/>
    </row>
    <row r="33" spans="1:7" ht="15">
      <c r="A33" s="171">
        <v>3</v>
      </c>
      <c r="B33" s="172"/>
      <c r="C33" s="173"/>
      <c r="D33" s="174" t="s">
        <v>49</v>
      </c>
      <c r="E33" s="179">
        <f>E34</f>
        <v>15000</v>
      </c>
      <c r="F33" s="179">
        <f>F34</f>
        <v>-10500</v>
      </c>
      <c r="G33" s="179">
        <f>G34</f>
        <v>4500</v>
      </c>
    </row>
    <row r="34" spans="1:7" ht="15">
      <c r="A34" s="188"/>
      <c r="B34" s="189">
        <v>38</v>
      </c>
      <c r="C34" s="173"/>
      <c r="D34" s="174" t="s">
        <v>67</v>
      </c>
      <c r="E34" s="179">
        <f>E35</f>
        <v>15000</v>
      </c>
      <c r="F34" s="179">
        <v>-10500</v>
      </c>
      <c r="G34" s="179">
        <v>4500</v>
      </c>
    </row>
    <row r="35" spans="1:7" ht="15">
      <c r="A35" s="188"/>
      <c r="B35" s="154"/>
      <c r="C35" s="177">
        <v>381</v>
      </c>
      <c r="D35" s="178" t="s">
        <v>68</v>
      </c>
      <c r="E35" s="157">
        <v>15000</v>
      </c>
      <c r="F35" s="157">
        <v>-10500</v>
      </c>
      <c r="G35" s="157">
        <f>SUM(E35+F35)</f>
        <v>4500</v>
      </c>
    </row>
    <row r="36" spans="1:7" ht="15">
      <c r="A36" s="190"/>
      <c r="B36" s="191"/>
      <c r="C36" s="184"/>
      <c r="D36" s="165" t="s">
        <v>97</v>
      </c>
      <c r="E36" s="182">
        <f>E38</f>
        <v>98000</v>
      </c>
      <c r="F36" s="182">
        <f>F38</f>
        <v>22500</v>
      </c>
      <c r="G36" s="182">
        <f>G38</f>
        <v>120500</v>
      </c>
    </row>
    <row r="37" spans="1:7" s="1" customFormat="1" ht="15">
      <c r="A37" s="192"/>
      <c r="B37" s="193"/>
      <c r="C37" s="194"/>
      <c r="D37" s="156" t="s">
        <v>29</v>
      </c>
      <c r="E37" s="62"/>
      <c r="F37" s="62"/>
      <c r="G37" s="62"/>
    </row>
    <row r="38" spans="1:7" ht="15">
      <c r="A38" s="195">
        <v>3</v>
      </c>
      <c r="B38" s="154"/>
      <c r="C38" s="173"/>
      <c r="D38" s="174" t="s">
        <v>49</v>
      </c>
      <c r="E38" s="179">
        <f>SUM(E39+E41)</f>
        <v>98000</v>
      </c>
      <c r="F38" s="179">
        <f>SUM(F39+F41)</f>
        <v>22500</v>
      </c>
      <c r="G38" s="179">
        <f>SUM(G39+G41)</f>
        <v>120500</v>
      </c>
    </row>
    <row r="39" spans="1:7" ht="15">
      <c r="A39" s="195"/>
      <c r="B39" s="189">
        <v>32</v>
      </c>
      <c r="C39" s="173"/>
      <c r="D39" s="174" t="s">
        <v>54</v>
      </c>
      <c r="E39" s="179">
        <f>SUM(E40:E40)</f>
        <v>98000</v>
      </c>
      <c r="F39" s="179">
        <v>-4000</v>
      </c>
      <c r="G39" s="179">
        <v>94000</v>
      </c>
    </row>
    <row r="40" spans="1:7" ht="15">
      <c r="A40" s="196"/>
      <c r="B40" s="154"/>
      <c r="C40" s="177">
        <v>329</v>
      </c>
      <c r="D40" s="178" t="s">
        <v>59</v>
      </c>
      <c r="E40" s="157">
        <v>98000</v>
      </c>
      <c r="F40" s="157">
        <v>-4000</v>
      </c>
      <c r="G40" s="157">
        <f>SUM(E40+F40)</f>
        <v>94000</v>
      </c>
    </row>
    <row r="41" spans="1:7" ht="15">
      <c r="A41" s="196"/>
      <c r="B41" s="189">
        <v>38</v>
      </c>
      <c r="C41" s="173"/>
      <c r="D41" s="174" t="s">
        <v>67</v>
      </c>
      <c r="E41" s="179">
        <v>0</v>
      </c>
      <c r="F41" s="179">
        <v>26500</v>
      </c>
      <c r="G41" s="179">
        <v>26500</v>
      </c>
    </row>
    <row r="42" spans="1:7" ht="15">
      <c r="A42" s="196"/>
      <c r="B42" s="154"/>
      <c r="C42" s="177">
        <v>381</v>
      </c>
      <c r="D42" s="178" t="s">
        <v>230</v>
      </c>
      <c r="E42" s="157">
        <v>0</v>
      </c>
      <c r="F42" s="157">
        <v>26500</v>
      </c>
      <c r="G42" s="157">
        <v>26500</v>
      </c>
    </row>
    <row r="43" spans="1:7" ht="23.25" customHeight="1">
      <c r="A43" s="197"/>
      <c r="B43" s="145"/>
      <c r="C43" s="198"/>
      <c r="D43" s="199" t="s">
        <v>98</v>
      </c>
      <c r="E43" s="148">
        <f>E44+E66+E322+E338+E374+E407+E418</f>
        <v>20064423</v>
      </c>
      <c r="F43" s="148">
        <f>F44+F66+F322+F338+F374+F407+F418</f>
        <v>-6038223</v>
      </c>
      <c r="G43" s="148">
        <f>G44+G66+G322+G338+G374+G407+G418</f>
        <v>14026200</v>
      </c>
    </row>
    <row r="44" spans="1:7" ht="15">
      <c r="A44" s="149"/>
      <c r="B44" s="200"/>
      <c r="C44" s="201"/>
      <c r="D44" s="202" t="s">
        <v>99</v>
      </c>
      <c r="E44" s="32">
        <f>E46</f>
        <v>249000</v>
      </c>
      <c r="F44" s="32">
        <f>F46</f>
        <v>-29300</v>
      </c>
      <c r="G44" s="32">
        <f>G46</f>
        <v>219700</v>
      </c>
    </row>
    <row r="45" spans="1:7" ht="15">
      <c r="A45" s="188"/>
      <c r="B45" s="154"/>
      <c r="C45" s="155"/>
      <c r="D45" s="156" t="s">
        <v>91</v>
      </c>
      <c r="E45" s="157"/>
      <c r="F45" s="157"/>
      <c r="G45" s="157"/>
    </row>
    <row r="46" spans="1:7" ht="30">
      <c r="A46" s="203"/>
      <c r="B46" s="204"/>
      <c r="C46" s="160"/>
      <c r="D46" s="161" t="s">
        <v>100</v>
      </c>
      <c r="E46" s="91">
        <f>E47</f>
        <v>249000</v>
      </c>
      <c r="F46" s="91">
        <f>F47</f>
        <v>-29300</v>
      </c>
      <c r="G46" s="91">
        <f>G47</f>
        <v>219700</v>
      </c>
    </row>
    <row r="47" spans="1:7" ht="15">
      <c r="A47" s="190"/>
      <c r="B47" s="191"/>
      <c r="C47" s="205"/>
      <c r="D47" s="165" t="s">
        <v>101</v>
      </c>
      <c r="E47" s="182">
        <f>E49+E63</f>
        <v>249000</v>
      </c>
      <c r="F47" s="182">
        <f>F49+F63</f>
        <v>-29300</v>
      </c>
      <c r="G47" s="182">
        <f>G49+G63</f>
        <v>219700</v>
      </c>
    </row>
    <row r="48" spans="1:7" ht="15">
      <c r="A48" s="188"/>
      <c r="B48" s="154"/>
      <c r="C48" s="169"/>
      <c r="D48" s="156" t="s">
        <v>24</v>
      </c>
      <c r="E48" s="179"/>
      <c r="F48" s="179"/>
      <c r="G48" s="179"/>
    </row>
    <row r="49" spans="1:7" ht="15">
      <c r="A49" s="153">
        <v>3</v>
      </c>
      <c r="B49" s="189"/>
      <c r="C49" s="173"/>
      <c r="D49" s="174" t="s">
        <v>49</v>
      </c>
      <c r="E49" s="179">
        <f>E50+E54+E61</f>
        <v>244000</v>
      </c>
      <c r="F49" s="179">
        <f>F50+F54+F61</f>
        <v>-25500</v>
      </c>
      <c r="G49" s="179">
        <f>G50+G54+G61</f>
        <v>218500</v>
      </c>
    </row>
    <row r="50" spans="1:7" ht="15">
      <c r="A50" s="188"/>
      <c r="B50" s="189">
        <v>31</v>
      </c>
      <c r="C50" s="173"/>
      <c r="D50" s="174" t="s">
        <v>50</v>
      </c>
      <c r="E50" s="179">
        <f>E51+E52+E53</f>
        <v>163000</v>
      </c>
      <c r="F50" s="179">
        <f>F51+F52+F53</f>
        <v>-4500</v>
      </c>
      <c r="G50" s="179">
        <f>G51+G52+G53</f>
        <v>158500</v>
      </c>
    </row>
    <row r="51" spans="1:7" ht="15">
      <c r="A51" s="188"/>
      <c r="B51" s="189"/>
      <c r="C51" s="177">
        <v>311</v>
      </c>
      <c r="D51" s="178" t="s">
        <v>51</v>
      </c>
      <c r="E51" s="157">
        <v>135000</v>
      </c>
      <c r="F51" s="157">
        <v>-2500</v>
      </c>
      <c r="G51" s="157">
        <f>SUM(E51+F51)</f>
        <v>132500</v>
      </c>
    </row>
    <row r="52" spans="1:7" ht="15">
      <c r="A52" s="188"/>
      <c r="B52" s="154"/>
      <c r="C52" s="177">
        <v>312</v>
      </c>
      <c r="D52" s="178" t="s">
        <v>52</v>
      </c>
      <c r="E52" s="157">
        <v>5000</v>
      </c>
      <c r="F52" s="157">
        <v>-2000</v>
      </c>
      <c r="G52" s="157">
        <f>SUM(E52+F52)</f>
        <v>3000</v>
      </c>
    </row>
    <row r="53" spans="1:7" ht="15">
      <c r="A53" s="188"/>
      <c r="B53" s="189"/>
      <c r="C53" s="177">
        <v>313</v>
      </c>
      <c r="D53" s="178" t="s">
        <v>53</v>
      </c>
      <c r="E53" s="157">
        <v>23000</v>
      </c>
      <c r="F53" s="157">
        <v>0</v>
      </c>
      <c r="G53" s="157">
        <f>SUM(E53+F53)</f>
        <v>23000</v>
      </c>
    </row>
    <row r="54" spans="1:7" ht="15">
      <c r="A54" s="188"/>
      <c r="B54" s="189">
        <v>32</v>
      </c>
      <c r="C54" s="173"/>
      <c r="D54" s="174" t="s">
        <v>54</v>
      </c>
      <c r="E54" s="179">
        <f>E55+E56+E57+E59</f>
        <v>76000</v>
      </c>
      <c r="F54" s="179">
        <f>F55+F56+F57+F59</f>
        <v>-22000</v>
      </c>
      <c r="G54" s="179">
        <f>G55+G56+G57+G59</f>
        <v>54000</v>
      </c>
    </row>
    <row r="55" spans="1:7" ht="15">
      <c r="A55" s="188"/>
      <c r="B55" s="154"/>
      <c r="C55" s="177">
        <v>321</v>
      </c>
      <c r="D55" s="178" t="s">
        <v>55</v>
      </c>
      <c r="E55" s="157">
        <v>4000</v>
      </c>
      <c r="F55" s="157">
        <v>-2000</v>
      </c>
      <c r="G55" s="157">
        <f>SUM(E55+F55)</f>
        <v>2000</v>
      </c>
    </row>
    <row r="56" spans="1:7" ht="15">
      <c r="A56" s="188"/>
      <c r="B56" s="154"/>
      <c r="C56" s="177">
        <v>322</v>
      </c>
      <c r="D56" s="178" t="s">
        <v>56</v>
      </c>
      <c r="E56" s="157">
        <v>20000</v>
      </c>
      <c r="F56" s="157">
        <v>-5000</v>
      </c>
      <c r="G56" s="157">
        <f>SUM(E56+F56)</f>
        <v>15000</v>
      </c>
    </row>
    <row r="57" spans="1:7" ht="15">
      <c r="A57" s="188"/>
      <c r="B57" s="154"/>
      <c r="C57" s="177">
        <v>323</v>
      </c>
      <c r="D57" s="178" t="s">
        <v>57</v>
      </c>
      <c r="E57" s="157">
        <v>40000</v>
      </c>
      <c r="F57" s="157">
        <v>-5000</v>
      </c>
      <c r="G57" s="157">
        <f>SUM(E57+F57)</f>
        <v>35000</v>
      </c>
    </row>
    <row r="58" spans="1:7" ht="15">
      <c r="A58" s="188"/>
      <c r="B58" s="154"/>
      <c r="C58" s="177"/>
      <c r="D58" s="156" t="s">
        <v>29</v>
      </c>
      <c r="E58" s="157"/>
      <c r="F58" s="157"/>
      <c r="G58" s="157"/>
    </row>
    <row r="59" spans="1:7" ht="26.25">
      <c r="A59" s="188"/>
      <c r="B59" s="154"/>
      <c r="C59" s="177">
        <v>324</v>
      </c>
      <c r="D59" s="178" t="s">
        <v>102</v>
      </c>
      <c r="E59" s="157">
        <v>12000</v>
      </c>
      <c r="F59" s="157">
        <v>-10000</v>
      </c>
      <c r="G59" s="157">
        <f>SUM(E59+F59)</f>
        <v>2000</v>
      </c>
    </row>
    <row r="60" spans="1:7" ht="15">
      <c r="A60" s="188"/>
      <c r="B60" s="154"/>
      <c r="C60" s="177"/>
      <c r="D60" s="156" t="s">
        <v>24</v>
      </c>
      <c r="E60" s="157"/>
      <c r="F60" s="157"/>
      <c r="G60" s="157"/>
    </row>
    <row r="61" spans="1:7" ht="15">
      <c r="A61" s="188"/>
      <c r="B61" s="189">
        <v>34</v>
      </c>
      <c r="C61" s="173"/>
      <c r="D61" s="174" t="s">
        <v>60</v>
      </c>
      <c r="E61" s="179">
        <f>E62</f>
        <v>5000</v>
      </c>
      <c r="F61" s="179">
        <f>F62</f>
        <v>1000</v>
      </c>
      <c r="G61" s="179">
        <f>G62</f>
        <v>6000</v>
      </c>
    </row>
    <row r="62" spans="1:7" ht="15">
      <c r="A62" s="188"/>
      <c r="B62" s="154"/>
      <c r="C62" s="177">
        <v>343</v>
      </c>
      <c r="D62" s="178" t="s">
        <v>62</v>
      </c>
      <c r="E62" s="157">
        <v>5000</v>
      </c>
      <c r="F62" s="157">
        <v>1000</v>
      </c>
      <c r="G62" s="157">
        <f>SUM(E62+F62)</f>
        <v>6000</v>
      </c>
    </row>
    <row r="63" spans="1:7" ht="15">
      <c r="A63" s="153">
        <v>4</v>
      </c>
      <c r="B63" s="154"/>
      <c r="C63" s="173"/>
      <c r="D63" s="174" t="s">
        <v>70</v>
      </c>
      <c r="E63" s="179">
        <f aca="true" t="shared" si="1" ref="E63:G64">E64</f>
        <v>5000</v>
      </c>
      <c r="F63" s="179">
        <f t="shared" si="1"/>
        <v>-3800</v>
      </c>
      <c r="G63" s="179">
        <f t="shared" si="1"/>
        <v>1200</v>
      </c>
    </row>
    <row r="64" spans="1:7" ht="15">
      <c r="A64" s="188"/>
      <c r="B64" s="189">
        <v>42</v>
      </c>
      <c r="C64" s="173"/>
      <c r="D64" s="174" t="s">
        <v>103</v>
      </c>
      <c r="E64" s="179">
        <f t="shared" si="1"/>
        <v>5000</v>
      </c>
      <c r="F64" s="179">
        <f t="shared" si="1"/>
        <v>-3800</v>
      </c>
      <c r="G64" s="179">
        <f t="shared" si="1"/>
        <v>1200</v>
      </c>
    </row>
    <row r="65" spans="1:7" ht="15">
      <c r="A65" s="188"/>
      <c r="B65" s="154"/>
      <c r="C65" s="177">
        <v>422</v>
      </c>
      <c r="D65" s="178" t="s">
        <v>75</v>
      </c>
      <c r="E65" s="157">
        <v>5000</v>
      </c>
      <c r="F65" s="157">
        <v>-3800</v>
      </c>
      <c r="G65" s="157">
        <f>SUM(E65+F65)</f>
        <v>1200</v>
      </c>
    </row>
    <row r="66" spans="1:7" ht="29.25" customHeight="1">
      <c r="A66" s="149"/>
      <c r="B66" s="150"/>
      <c r="C66" s="151"/>
      <c r="D66" s="202" t="s">
        <v>104</v>
      </c>
      <c r="E66" s="32">
        <f>E67+E97+E155+E188+E195</f>
        <v>18267923</v>
      </c>
      <c r="F66" s="32">
        <f>F67+F97+F155+F188+F195</f>
        <v>-5706873</v>
      </c>
      <c r="G66" s="32">
        <f>G67+G97+G155+G188+G195</f>
        <v>12561050</v>
      </c>
    </row>
    <row r="67" spans="1:7" ht="23.25" customHeight="1">
      <c r="A67" s="149"/>
      <c r="B67" s="150"/>
      <c r="C67" s="151"/>
      <c r="D67" s="202" t="s">
        <v>105</v>
      </c>
      <c r="E67" s="32">
        <f>E70+E75+E80+E89</f>
        <v>692423</v>
      </c>
      <c r="F67" s="32">
        <f>F70+F75+F80+F89</f>
        <v>-424833</v>
      </c>
      <c r="G67" s="32">
        <f>G70+G75+G80+G89</f>
        <v>267590</v>
      </c>
    </row>
    <row r="68" spans="1:7" ht="15">
      <c r="A68" s="188"/>
      <c r="B68" s="154"/>
      <c r="C68" s="154"/>
      <c r="D68" s="156" t="s">
        <v>106</v>
      </c>
      <c r="E68" s="157"/>
      <c r="F68" s="157"/>
      <c r="G68" s="157"/>
    </row>
    <row r="69" spans="1:7" ht="15">
      <c r="A69" s="188"/>
      <c r="B69" s="154"/>
      <c r="C69" s="154"/>
      <c r="D69" s="156" t="s">
        <v>24</v>
      </c>
      <c r="E69" s="157"/>
      <c r="F69" s="157"/>
      <c r="G69" s="157"/>
    </row>
    <row r="70" spans="1:7" ht="15">
      <c r="A70" s="153">
        <v>3</v>
      </c>
      <c r="B70" s="189"/>
      <c r="C70" s="173"/>
      <c r="D70" s="174" t="s">
        <v>49</v>
      </c>
      <c r="E70" s="179">
        <f>SUM(E71)</f>
        <v>10300</v>
      </c>
      <c r="F70" s="179">
        <f>SUM(F71)</f>
        <v>200</v>
      </c>
      <c r="G70" s="179">
        <f>SUM(G71)</f>
        <v>10500</v>
      </c>
    </row>
    <row r="71" spans="1:7" ht="15">
      <c r="A71" s="188"/>
      <c r="B71" s="189">
        <v>34</v>
      </c>
      <c r="C71" s="173"/>
      <c r="D71" s="174" t="s">
        <v>60</v>
      </c>
      <c r="E71" s="179">
        <f>SUM(E72+E73)</f>
        <v>10300</v>
      </c>
      <c r="F71" s="179">
        <f>SUM(F72+F73)</f>
        <v>200</v>
      </c>
      <c r="G71" s="179">
        <f>SUM(G72+G73)</f>
        <v>10500</v>
      </c>
    </row>
    <row r="72" spans="1:7" ht="15">
      <c r="A72" s="188"/>
      <c r="B72" s="189"/>
      <c r="C72" s="206">
        <v>342</v>
      </c>
      <c r="D72" s="178" t="s">
        <v>61</v>
      </c>
      <c r="E72" s="157">
        <v>10300</v>
      </c>
      <c r="F72" s="210">
        <v>-10300</v>
      </c>
      <c r="G72" s="210">
        <f>SUM(E72+F72)</f>
        <v>0</v>
      </c>
    </row>
    <row r="73" spans="1:7" ht="15">
      <c r="A73" s="188"/>
      <c r="B73" s="189"/>
      <c r="C73" s="206">
        <v>343</v>
      </c>
      <c r="D73" s="178" t="s">
        <v>62</v>
      </c>
      <c r="E73" s="157">
        <v>0</v>
      </c>
      <c r="F73" s="210">
        <v>10500</v>
      </c>
      <c r="G73" s="210">
        <f>SUM(E73+F73)</f>
        <v>10500</v>
      </c>
    </row>
    <row r="74" spans="1:7" ht="15">
      <c r="A74" s="188"/>
      <c r="B74" s="189"/>
      <c r="C74" s="206"/>
      <c r="D74" s="178" t="s">
        <v>29</v>
      </c>
      <c r="E74" s="157"/>
      <c r="F74" s="179"/>
      <c r="G74" s="179"/>
    </row>
    <row r="75" spans="1:7" ht="15">
      <c r="A75" s="153">
        <v>5</v>
      </c>
      <c r="B75" s="189"/>
      <c r="C75" s="173"/>
      <c r="D75" s="174" t="s">
        <v>78</v>
      </c>
      <c r="E75" s="179">
        <f>SUM(E76+E78)</f>
        <v>442123</v>
      </c>
      <c r="F75" s="179">
        <f>SUM(F76+F78)</f>
        <v>-422123</v>
      </c>
      <c r="G75" s="179">
        <f>SUM(G76+G78)</f>
        <v>20000</v>
      </c>
    </row>
    <row r="76" spans="1:7" ht="15">
      <c r="A76" s="153"/>
      <c r="B76" s="189">
        <v>53</v>
      </c>
      <c r="C76" s="173"/>
      <c r="D76" s="174" t="s">
        <v>231</v>
      </c>
      <c r="E76" s="179">
        <v>0</v>
      </c>
      <c r="F76" s="179">
        <v>20000</v>
      </c>
      <c r="G76" s="179">
        <f>SUM(E76+F76)</f>
        <v>20000</v>
      </c>
    </row>
    <row r="77" spans="1:7" ht="27" customHeight="1">
      <c r="A77" s="153"/>
      <c r="B77" s="215"/>
      <c r="C77" s="206">
        <v>532</v>
      </c>
      <c r="D77" s="178" t="s">
        <v>232</v>
      </c>
      <c r="E77" s="210">
        <v>0</v>
      </c>
      <c r="F77" s="210">
        <v>20000</v>
      </c>
      <c r="G77" s="210">
        <f>SUM(E77+F77)</f>
        <v>20000</v>
      </c>
    </row>
    <row r="78" spans="1:7" ht="15">
      <c r="A78" s="153"/>
      <c r="B78" s="189">
        <v>54</v>
      </c>
      <c r="C78" s="173"/>
      <c r="D78" s="174" t="s">
        <v>79</v>
      </c>
      <c r="E78" s="179">
        <v>442123</v>
      </c>
      <c r="F78" s="179">
        <v>-442123</v>
      </c>
      <c r="G78" s="179">
        <f>SUM(E78+F78)</f>
        <v>0</v>
      </c>
    </row>
    <row r="79" spans="1:7" ht="25.5">
      <c r="A79" s="188"/>
      <c r="B79" s="189"/>
      <c r="C79" s="207">
        <v>545</v>
      </c>
      <c r="D79" s="208" t="s">
        <v>80</v>
      </c>
      <c r="E79" s="209">
        <v>442123</v>
      </c>
      <c r="F79" s="209">
        <v>-442123</v>
      </c>
      <c r="G79" s="157">
        <f>SUM(E79+F79)</f>
        <v>0</v>
      </c>
    </row>
    <row r="80" spans="1:7" ht="15">
      <c r="A80" s="190"/>
      <c r="B80" s="191"/>
      <c r="C80" s="191"/>
      <c r="D80" s="165" t="s">
        <v>157</v>
      </c>
      <c r="E80" s="182">
        <f>E82</f>
        <v>91500</v>
      </c>
      <c r="F80" s="182">
        <f>F82</f>
        <v>-28000</v>
      </c>
      <c r="G80" s="182">
        <f>G82</f>
        <v>63500</v>
      </c>
    </row>
    <row r="81" spans="1:7" ht="15">
      <c r="A81" s="188"/>
      <c r="B81" s="154"/>
      <c r="C81" s="154"/>
      <c r="D81" s="156" t="s">
        <v>24</v>
      </c>
      <c r="E81" s="179"/>
      <c r="F81" s="179"/>
      <c r="G81" s="179"/>
    </row>
    <row r="82" spans="1:7" ht="15">
      <c r="A82" s="153">
        <v>3</v>
      </c>
      <c r="B82" s="154"/>
      <c r="C82" s="154"/>
      <c r="D82" s="174" t="s">
        <v>49</v>
      </c>
      <c r="E82" s="179">
        <f>E83+E87</f>
        <v>91500</v>
      </c>
      <c r="F82" s="179">
        <f>F83+F87</f>
        <v>-28000</v>
      </c>
      <c r="G82" s="179">
        <f>G83+G87</f>
        <v>63500</v>
      </c>
    </row>
    <row r="83" spans="1:7" ht="15">
      <c r="A83" s="153"/>
      <c r="B83" s="189">
        <v>31</v>
      </c>
      <c r="C83" s="173"/>
      <c r="D83" s="174" t="s">
        <v>50</v>
      </c>
      <c r="E83" s="179">
        <f>E84+E85+E86</f>
        <v>83500</v>
      </c>
      <c r="F83" s="179">
        <f>F84+F85+F86</f>
        <v>-26000</v>
      </c>
      <c r="G83" s="179">
        <f>G84+G85+G86</f>
        <v>57500</v>
      </c>
    </row>
    <row r="84" spans="1:7" ht="15">
      <c r="A84" s="188"/>
      <c r="B84" s="189"/>
      <c r="C84" s="177">
        <v>311</v>
      </c>
      <c r="D84" s="178" t="s">
        <v>51</v>
      </c>
      <c r="E84" s="210">
        <v>69000</v>
      </c>
      <c r="F84" s="157">
        <v>-21500</v>
      </c>
      <c r="G84" s="157">
        <f>SUM(E84+F84)</f>
        <v>47500</v>
      </c>
    </row>
    <row r="85" spans="1:7" ht="15">
      <c r="A85" s="188"/>
      <c r="B85" s="154"/>
      <c r="C85" s="177">
        <v>312</v>
      </c>
      <c r="D85" s="178" t="s">
        <v>52</v>
      </c>
      <c r="E85" s="157">
        <v>2500</v>
      </c>
      <c r="F85" s="157">
        <v>-1000</v>
      </c>
      <c r="G85" s="157">
        <f>SUM(E85+F85)</f>
        <v>1500</v>
      </c>
    </row>
    <row r="86" spans="1:7" ht="15">
      <c r="A86" s="188"/>
      <c r="B86" s="154"/>
      <c r="C86" s="177">
        <v>313</v>
      </c>
      <c r="D86" s="178" t="s">
        <v>107</v>
      </c>
      <c r="E86" s="157">
        <v>12000</v>
      </c>
      <c r="F86" s="157">
        <v>-3500</v>
      </c>
      <c r="G86" s="157">
        <f>SUM(E86+F86)</f>
        <v>8500</v>
      </c>
    </row>
    <row r="87" spans="1:7" ht="15">
      <c r="A87" s="188"/>
      <c r="B87" s="189">
        <v>32</v>
      </c>
      <c r="C87" s="177"/>
      <c r="D87" s="174" t="s">
        <v>54</v>
      </c>
      <c r="E87" s="179">
        <f>SUM(E88)</f>
        <v>8000</v>
      </c>
      <c r="F87" s="179">
        <f>SUM(F88)</f>
        <v>-2000</v>
      </c>
      <c r="G87" s="179">
        <f>SUM(G88)</f>
        <v>6000</v>
      </c>
    </row>
    <row r="88" spans="1:7" ht="15">
      <c r="A88" s="188"/>
      <c r="B88" s="189"/>
      <c r="C88" s="177">
        <v>321</v>
      </c>
      <c r="D88" s="178" t="s">
        <v>108</v>
      </c>
      <c r="E88" s="157">
        <v>8000</v>
      </c>
      <c r="F88" s="157">
        <v>-2000</v>
      </c>
      <c r="G88" s="157">
        <f>SUM(E88+F88)</f>
        <v>6000</v>
      </c>
    </row>
    <row r="89" spans="1:7" ht="15">
      <c r="A89" s="211"/>
      <c r="B89" s="212"/>
      <c r="C89" s="212"/>
      <c r="D89" s="213" t="s">
        <v>158</v>
      </c>
      <c r="E89" s="182">
        <f>E91</f>
        <v>148500</v>
      </c>
      <c r="F89" s="182">
        <f>F91</f>
        <v>25090</v>
      </c>
      <c r="G89" s="182">
        <f>G91</f>
        <v>173590</v>
      </c>
    </row>
    <row r="90" spans="1:7" ht="15">
      <c r="A90" s="188"/>
      <c r="B90" s="154"/>
      <c r="C90" s="154"/>
      <c r="D90" s="156" t="s">
        <v>29</v>
      </c>
      <c r="E90" s="157"/>
      <c r="F90" s="157"/>
      <c r="G90" s="157"/>
    </row>
    <row r="91" spans="1:7" ht="15">
      <c r="A91" s="153">
        <v>3</v>
      </c>
      <c r="B91" s="189"/>
      <c r="C91" s="189"/>
      <c r="D91" s="174" t="s">
        <v>49</v>
      </c>
      <c r="E91" s="179">
        <f>E92+E95</f>
        <v>148500</v>
      </c>
      <c r="F91" s="179">
        <f>F92+F95</f>
        <v>25090</v>
      </c>
      <c r="G91" s="179">
        <f>G92+G95</f>
        <v>173590</v>
      </c>
    </row>
    <row r="92" spans="1:7" ht="15">
      <c r="A92" s="153"/>
      <c r="B92" s="189">
        <v>31</v>
      </c>
      <c r="C92" s="189"/>
      <c r="D92" s="174" t="s">
        <v>50</v>
      </c>
      <c r="E92" s="179">
        <f>SUM(E93:E94)</f>
        <v>134000</v>
      </c>
      <c r="F92" s="179">
        <f>SUM(F93:F94)</f>
        <v>22590</v>
      </c>
      <c r="G92" s="179">
        <f>SUM(G93:G94)</f>
        <v>156590</v>
      </c>
    </row>
    <row r="93" spans="1:7" ht="15">
      <c r="A93" s="188"/>
      <c r="B93" s="154"/>
      <c r="C93" s="154">
        <v>311</v>
      </c>
      <c r="D93" s="178" t="s">
        <v>51</v>
      </c>
      <c r="E93" s="157">
        <v>113000</v>
      </c>
      <c r="F93" s="157">
        <v>21590</v>
      </c>
      <c r="G93" s="157">
        <f>SUM(E93+F93)</f>
        <v>134590</v>
      </c>
    </row>
    <row r="94" spans="1:7" ht="15">
      <c r="A94" s="188"/>
      <c r="B94" s="154"/>
      <c r="C94" s="154">
        <v>313</v>
      </c>
      <c r="D94" s="178" t="s">
        <v>107</v>
      </c>
      <c r="E94" s="157">
        <v>21000</v>
      </c>
      <c r="F94" s="157">
        <v>1000</v>
      </c>
      <c r="G94" s="157">
        <f>SUM(E94+F94)</f>
        <v>22000</v>
      </c>
    </row>
    <row r="95" spans="1:7" ht="15">
      <c r="A95" s="153"/>
      <c r="B95" s="189">
        <v>32</v>
      </c>
      <c r="C95" s="189"/>
      <c r="D95" s="174" t="s">
        <v>54</v>
      </c>
      <c r="E95" s="179">
        <v>14500</v>
      </c>
      <c r="F95" s="179">
        <v>2500</v>
      </c>
      <c r="G95" s="179">
        <f>SUM(E95+F95)</f>
        <v>17000</v>
      </c>
    </row>
    <row r="96" spans="1:7" ht="15">
      <c r="A96" s="188"/>
      <c r="B96" s="154"/>
      <c r="C96" s="154">
        <v>321</v>
      </c>
      <c r="D96" s="178" t="s">
        <v>108</v>
      </c>
      <c r="E96" s="157">
        <v>14500</v>
      </c>
      <c r="F96" s="157">
        <v>2500</v>
      </c>
      <c r="G96" s="157">
        <f>SUM(E96+F96)</f>
        <v>17000</v>
      </c>
    </row>
    <row r="97" spans="1:7" ht="30">
      <c r="A97" s="214"/>
      <c r="B97" s="204"/>
      <c r="C97" s="204"/>
      <c r="D97" s="161" t="s">
        <v>148</v>
      </c>
      <c r="E97" s="32">
        <f>E99+E105+E111+E116+E122+E127+E132+E138+E144+E150</f>
        <v>450000</v>
      </c>
      <c r="F97" s="32">
        <f>F99+F105+F111+F116+F122+F127+F132+F138+F144+F150</f>
        <v>-56000</v>
      </c>
      <c r="G97" s="32">
        <f>G99+G105+G111+G116+G122+G127+G132+G138+G144+G150</f>
        <v>394000</v>
      </c>
    </row>
    <row r="98" spans="1:7" ht="26.25">
      <c r="A98" s="188"/>
      <c r="B98" s="215"/>
      <c r="C98" s="215"/>
      <c r="D98" s="156" t="s">
        <v>109</v>
      </c>
      <c r="E98" s="36"/>
      <c r="F98" s="36"/>
      <c r="G98" s="36"/>
    </row>
    <row r="99" spans="1:7" ht="15">
      <c r="A99" s="216"/>
      <c r="B99" s="217"/>
      <c r="C99" s="217"/>
      <c r="D99" s="218" t="s">
        <v>171</v>
      </c>
      <c r="E99" s="219">
        <f>E101</f>
        <v>45000</v>
      </c>
      <c r="F99" s="219">
        <f>F101</f>
        <v>-40000</v>
      </c>
      <c r="G99" s="219">
        <f>G101</f>
        <v>5000</v>
      </c>
    </row>
    <row r="100" spans="1:7" ht="15">
      <c r="A100" s="188"/>
      <c r="B100" s="154"/>
      <c r="C100" s="154"/>
      <c r="D100" s="156" t="s">
        <v>38</v>
      </c>
      <c r="E100" s="179"/>
      <c r="F100" s="179"/>
      <c r="G100" s="179"/>
    </row>
    <row r="101" spans="1:7" ht="15">
      <c r="A101" s="188"/>
      <c r="B101" s="154"/>
      <c r="C101" s="154"/>
      <c r="D101" s="174" t="s">
        <v>49</v>
      </c>
      <c r="E101" s="179">
        <f>E102</f>
        <v>45000</v>
      </c>
      <c r="F101" s="179">
        <f>F102</f>
        <v>-40000</v>
      </c>
      <c r="G101" s="179">
        <f>G102</f>
        <v>5000</v>
      </c>
    </row>
    <row r="102" spans="1:7" ht="15">
      <c r="A102" s="188"/>
      <c r="B102" s="189">
        <v>32</v>
      </c>
      <c r="C102" s="154"/>
      <c r="D102" s="174" t="s">
        <v>54</v>
      </c>
      <c r="E102" s="179">
        <f>E103+E104</f>
        <v>45000</v>
      </c>
      <c r="F102" s="179">
        <f>F103+F104</f>
        <v>-40000</v>
      </c>
      <c r="G102" s="179">
        <f>G103+G104</f>
        <v>5000</v>
      </c>
    </row>
    <row r="103" spans="1:7" ht="15">
      <c r="A103" s="188"/>
      <c r="B103" s="154"/>
      <c r="C103" s="177">
        <v>322</v>
      </c>
      <c r="D103" s="178" t="s">
        <v>56</v>
      </c>
      <c r="E103" s="157">
        <v>15000</v>
      </c>
      <c r="F103" s="157">
        <v>-10000</v>
      </c>
      <c r="G103" s="157">
        <f>SUM(E103+F103)</f>
        <v>5000</v>
      </c>
    </row>
    <row r="104" spans="1:7" ht="15">
      <c r="A104" s="188"/>
      <c r="B104" s="154"/>
      <c r="C104" s="154">
        <v>323</v>
      </c>
      <c r="D104" s="178" t="s">
        <v>57</v>
      </c>
      <c r="E104" s="157">
        <v>30000</v>
      </c>
      <c r="F104" s="157">
        <v>-30000</v>
      </c>
      <c r="G104" s="157">
        <f>SUM(E104+F104)</f>
        <v>0</v>
      </c>
    </row>
    <row r="105" spans="1:7" ht="15">
      <c r="A105" s="220"/>
      <c r="B105" s="217"/>
      <c r="C105" s="217"/>
      <c r="D105" s="218" t="s">
        <v>172</v>
      </c>
      <c r="E105" s="219">
        <f>E107</f>
        <v>25000</v>
      </c>
      <c r="F105" s="219">
        <f>F107</f>
        <v>-24000</v>
      </c>
      <c r="G105" s="219">
        <f>G107</f>
        <v>1000</v>
      </c>
    </row>
    <row r="106" spans="1:7" ht="15">
      <c r="A106" s="188"/>
      <c r="B106" s="154"/>
      <c r="C106" s="154"/>
      <c r="D106" s="156" t="s">
        <v>38</v>
      </c>
      <c r="E106" s="179"/>
      <c r="F106" s="179"/>
      <c r="G106" s="179"/>
    </row>
    <row r="107" spans="1:7" ht="15">
      <c r="A107" s="153">
        <v>3</v>
      </c>
      <c r="B107" s="154"/>
      <c r="C107" s="154"/>
      <c r="D107" s="174" t="s">
        <v>49</v>
      </c>
      <c r="E107" s="179">
        <f>E108</f>
        <v>25000</v>
      </c>
      <c r="F107" s="179">
        <f>F108</f>
        <v>-24000</v>
      </c>
      <c r="G107" s="179">
        <f>G108</f>
        <v>1000</v>
      </c>
    </row>
    <row r="108" spans="1:7" ht="15">
      <c r="A108" s="188"/>
      <c r="B108" s="189">
        <v>32</v>
      </c>
      <c r="C108" s="154"/>
      <c r="D108" s="174" t="s">
        <v>54</v>
      </c>
      <c r="E108" s="179">
        <f>E109+E110</f>
        <v>25000</v>
      </c>
      <c r="F108" s="179">
        <f>F109+F110</f>
        <v>-24000</v>
      </c>
      <c r="G108" s="179">
        <f>G109+G110</f>
        <v>1000</v>
      </c>
    </row>
    <row r="109" spans="1:7" ht="15">
      <c r="A109" s="188"/>
      <c r="B109" s="154"/>
      <c r="C109" s="177">
        <v>322</v>
      </c>
      <c r="D109" s="178" t="s">
        <v>56</v>
      </c>
      <c r="E109" s="157">
        <v>5000</v>
      </c>
      <c r="F109" s="157">
        <v>-5000</v>
      </c>
      <c r="G109" s="157">
        <f>SUM(E109+F109)</f>
        <v>0</v>
      </c>
    </row>
    <row r="110" spans="1:7" ht="15">
      <c r="A110" s="188"/>
      <c r="B110" s="154"/>
      <c r="C110" s="154">
        <v>323</v>
      </c>
      <c r="D110" s="178" t="s">
        <v>57</v>
      </c>
      <c r="E110" s="157">
        <v>20000</v>
      </c>
      <c r="F110" s="157">
        <v>-19000</v>
      </c>
      <c r="G110" s="157">
        <f>SUM(E110+F110)</f>
        <v>1000</v>
      </c>
    </row>
    <row r="111" spans="1:7" ht="15">
      <c r="A111" s="220"/>
      <c r="B111" s="217"/>
      <c r="C111" s="217"/>
      <c r="D111" s="218" t="s">
        <v>173</v>
      </c>
      <c r="E111" s="219">
        <f>E113</f>
        <v>15000</v>
      </c>
      <c r="F111" s="219">
        <f>F113</f>
        <v>0</v>
      </c>
      <c r="G111" s="219">
        <f>G113</f>
        <v>15000</v>
      </c>
    </row>
    <row r="112" spans="1:7" ht="15">
      <c r="A112" s="188"/>
      <c r="B112" s="154"/>
      <c r="C112" s="154"/>
      <c r="D112" s="156" t="s">
        <v>38</v>
      </c>
      <c r="E112" s="179">
        <f>E111</f>
        <v>15000</v>
      </c>
      <c r="F112" s="179">
        <f>F111</f>
        <v>0</v>
      </c>
      <c r="G112" s="179">
        <f>G111</f>
        <v>15000</v>
      </c>
    </row>
    <row r="113" spans="1:7" ht="15">
      <c r="A113" s="153">
        <v>3</v>
      </c>
      <c r="B113" s="154"/>
      <c r="C113" s="154"/>
      <c r="D113" s="174" t="s">
        <v>49</v>
      </c>
      <c r="E113" s="179">
        <f>E114</f>
        <v>15000</v>
      </c>
      <c r="F113" s="179">
        <f>F114</f>
        <v>0</v>
      </c>
      <c r="G113" s="179">
        <f>G114</f>
        <v>15000</v>
      </c>
    </row>
    <row r="114" spans="1:7" ht="15">
      <c r="A114" s="188"/>
      <c r="B114" s="189">
        <v>32</v>
      </c>
      <c r="C114" s="154"/>
      <c r="D114" s="174" t="s">
        <v>54</v>
      </c>
      <c r="E114" s="179">
        <f>E115</f>
        <v>15000</v>
      </c>
      <c r="F114" s="179">
        <v>0</v>
      </c>
      <c r="G114" s="179">
        <v>15000</v>
      </c>
    </row>
    <row r="115" spans="1:7" ht="15">
      <c r="A115" s="188"/>
      <c r="B115" s="154"/>
      <c r="C115" s="154">
        <v>323</v>
      </c>
      <c r="D115" s="178" t="s">
        <v>57</v>
      </c>
      <c r="E115" s="157">
        <v>15000</v>
      </c>
      <c r="F115" s="157">
        <v>0</v>
      </c>
      <c r="G115" s="157">
        <f>SUM(E115+F115)</f>
        <v>15000</v>
      </c>
    </row>
    <row r="116" spans="1:7" ht="15">
      <c r="A116" s="220"/>
      <c r="B116" s="217"/>
      <c r="C116" s="217"/>
      <c r="D116" s="218" t="s">
        <v>174</v>
      </c>
      <c r="E116" s="219">
        <f>E118</f>
        <v>40000</v>
      </c>
      <c r="F116" s="219">
        <f>F118</f>
        <v>-6000</v>
      </c>
      <c r="G116" s="219">
        <f>G118</f>
        <v>34000</v>
      </c>
    </row>
    <row r="117" spans="1:7" ht="15">
      <c r="A117" s="188"/>
      <c r="B117" s="154"/>
      <c r="C117" s="154"/>
      <c r="D117" s="156" t="s">
        <v>38</v>
      </c>
      <c r="E117" s="179"/>
      <c r="F117" s="179"/>
      <c r="G117" s="179"/>
    </row>
    <row r="118" spans="1:7" ht="15">
      <c r="A118" s="153">
        <v>3</v>
      </c>
      <c r="B118" s="154"/>
      <c r="C118" s="154"/>
      <c r="D118" s="174" t="s">
        <v>49</v>
      </c>
      <c r="E118" s="179">
        <f>E119</f>
        <v>40000</v>
      </c>
      <c r="F118" s="179">
        <f>F119</f>
        <v>-6000</v>
      </c>
      <c r="G118" s="179">
        <f>G119</f>
        <v>34000</v>
      </c>
    </row>
    <row r="119" spans="1:7" ht="15">
      <c r="A119" s="188"/>
      <c r="B119" s="189">
        <v>32</v>
      </c>
      <c r="C119" s="154"/>
      <c r="D119" s="174" t="s">
        <v>54</v>
      </c>
      <c r="E119" s="179">
        <f>E120+E121</f>
        <v>40000</v>
      </c>
      <c r="F119" s="179">
        <f>F120+F121</f>
        <v>-6000</v>
      </c>
      <c r="G119" s="179">
        <f>G120+G121</f>
        <v>34000</v>
      </c>
    </row>
    <row r="120" spans="1:7" ht="15">
      <c r="A120" s="188"/>
      <c r="B120" s="154"/>
      <c r="C120" s="154">
        <v>322</v>
      </c>
      <c r="D120" s="178" t="s">
        <v>56</v>
      </c>
      <c r="E120" s="157">
        <v>30000</v>
      </c>
      <c r="F120" s="157">
        <v>0</v>
      </c>
      <c r="G120" s="157">
        <f>SUM(E120+F120)</f>
        <v>30000</v>
      </c>
    </row>
    <row r="121" spans="1:7" ht="15">
      <c r="A121" s="188"/>
      <c r="B121" s="154"/>
      <c r="C121" s="154">
        <v>323</v>
      </c>
      <c r="D121" s="178" t="s">
        <v>57</v>
      </c>
      <c r="E121" s="157">
        <v>10000</v>
      </c>
      <c r="F121" s="157">
        <v>-6000</v>
      </c>
      <c r="G121" s="157">
        <f>SUM(E121+F121)</f>
        <v>4000</v>
      </c>
    </row>
    <row r="122" spans="1:7" ht="15">
      <c r="A122" s="220"/>
      <c r="B122" s="217"/>
      <c r="C122" s="217"/>
      <c r="D122" s="218" t="s">
        <v>175</v>
      </c>
      <c r="E122" s="219">
        <f>E124</f>
        <v>15000</v>
      </c>
      <c r="F122" s="219">
        <f>F124</f>
        <v>-5000</v>
      </c>
      <c r="G122" s="219">
        <f>G124</f>
        <v>10000</v>
      </c>
    </row>
    <row r="123" spans="1:7" ht="15">
      <c r="A123" s="188"/>
      <c r="B123" s="154"/>
      <c r="C123" s="154"/>
      <c r="D123" s="156" t="s">
        <v>38</v>
      </c>
      <c r="E123" s="179"/>
      <c r="F123" s="179"/>
      <c r="G123" s="179"/>
    </row>
    <row r="124" spans="1:7" ht="15">
      <c r="A124" s="153">
        <v>3</v>
      </c>
      <c r="B124" s="154"/>
      <c r="C124" s="154"/>
      <c r="D124" s="174" t="s">
        <v>49</v>
      </c>
      <c r="E124" s="179">
        <f aca="true" t="shared" si="2" ref="E124:G125">E125</f>
        <v>15000</v>
      </c>
      <c r="F124" s="179">
        <f t="shared" si="2"/>
        <v>-5000</v>
      </c>
      <c r="G124" s="179">
        <f t="shared" si="2"/>
        <v>10000</v>
      </c>
    </row>
    <row r="125" spans="1:7" ht="15">
      <c r="A125" s="188"/>
      <c r="B125" s="189">
        <v>32</v>
      </c>
      <c r="C125" s="154"/>
      <c r="D125" s="174" t="s">
        <v>54</v>
      </c>
      <c r="E125" s="179">
        <f t="shared" si="2"/>
        <v>15000</v>
      </c>
      <c r="F125" s="179">
        <f t="shared" si="2"/>
        <v>-5000</v>
      </c>
      <c r="G125" s="179">
        <f t="shared" si="2"/>
        <v>10000</v>
      </c>
    </row>
    <row r="126" spans="1:7" ht="15">
      <c r="A126" s="188"/>
      <c r="B126" s="154"/>
      <c r="C126" s="154">
        <v>323</v>
      </c>
      <c r="D126" s="178" t="s">
        <v>57</v>
      </c>
      <c r="E126" s="157">
        <v>15000</v>
      </c>
      <c r="F126" s="157">
        <v>-5000</v>
      </c>
      <c r="G126" s="157">
        <f>SUM(E126+F126)</f>
        <v>10000</v>
      </c>
    </row>
    <row r="127" spans="1:7" ht="15">
      <c r="A127" s="220"/>
      <c r="B127" s="217"/>
      <c r="C127" s="217"/>
      <c r="D127" s="218" t="s">
        <v>176</v>
      </c>
      <c r="E127" s="219">
        <f>E129</f>
        <v>50000</v>
      </c>
      <c r="F127" s="219">
        <f>F129</f>
        <v>-10000</v>
      </c>
      <c r="G127" s="219">
        <f>G129</f>
        <v>40000</v>
      </c>
    </row>
    <row r="128" spans="1:7" ht="15">
      <c r="A128" s="188"/>
      <c r="B128" s="154"/>
      <c r="C128" s="154"/>
      <c r="D128" s="156" t="s">
        <v>38</v>
      </c>
      <c r="E128" s="179"/>
      <c r="F128" s="179"/>
      <c r="G128" s="179"/>
    </row>
    <row r="129" spans="1:7" ht="15">
      <c r="A129" s="153">
        <v>3</v>
      </c>
      <c r="B129" s="154"/>
      <c r="C129" s="154"/>
      <c r="D129" s="174" t="s">
        <v>49</v>
      </c>
      <c r="E129" s="179">
        <f aca="true" t="shared" si="3" ref="E129:G130">E130</f>
        <v>50000</v>
      </c>
      <c r="F129" s="179">
        <f t="shared" si="3"/>
        <v>-10000</v>
      </c>
      <c r="G129" s="179">
        <f t="shared" si="3"/>
        <v>40000</v>
      </c>
    </row>
    <row r="130" spans="1:8" ht="15">
      <c r="A130" s="188"/>
      <c r="B130" s="189">
        <v>32</v>
      </c>
      <c r="C130" s="154"/>
      <c r="D130" s="174" t="s">
        <v>54</v>
      </c>
      <c r="E130" s="179">
        <f t="shared" si="3"/>
        <v>50000</v>
      </c>
      <c r="F130" s="179">
        <f t="shared" si="3"/>
        <v>-10000</v>
      </c>
      <c r="G130" s="179">
        <f t="shared" si="3"/>
        <v>40000</v>
      </c>
      <c r="H130" s="222"/>
    </row>
    <row r="131" spans="1:7" ht="15">
      <c r="A131" s="188"/>
      <c r="B131" s="154"/>
      <c r="C131" s="154">
        <v>322</v>
      </c>
      <c r="D131" s="178" t="s">
        <v>56</v>
      </c>
      <c r="E131" s="157">
        <v>50000</v>
      </c>
      <c r="F131" s="157">
        <v>-10000</v>
      </c>
      <c r="G131" s="157">
        <f>SUM(E131+F131)</f>
        <v>40000</v>
      </c>
    </row>
    <row r="132" spans="1:7" ht="33" customHeight="1">
      <c r="A132" s="220"/>
      <c r="B132" s="217"/>
      <c r="C132" s="217"/>
      <c r="D132" s="218" t="s">
        <v>177</v>
      </c>
      <c r="E132" s="219">
        <f>E134</f>
        <v>60000</v>
      </c>
      <c r="F132" s="219">
        <f>F134</f>
        <v>-40000</v>
      </c>
      <c r="G132" s="219">
        <f>G134</f>
        <v>20000</v>
      </c>
    </row>
    <row r="133" spans="1:7" ht="15">
      <c r="A133" s="188"/>
      <c r="B133" s="154"/>
      <c r="C133" s="154"/>
      <c r="D133" s="156" t="s">
        <v>38</v>
      </c>
      <c r="E133" s="179"/>
      <c r="F133" s="179"/>
      <c r="G133" s="179"/>
    </row>
    <row r="134" spans="1:7" ht="15">
      <c r="A134" s="153">
        <v>3</v>
      </c>
      <c r="B134" s="154"/>
      <c r="C134" s="154"/>
      <c r="D134" s="174" t="s">
        <v>49</v>
      </c>
      <c r="E134" s="179">
        <f>E135</f>
        <v>60000</v>
      </c>
      <c r="F134" s="179">
        <f>F135</f>
        <v>-40000</v>
      </c>
      <c r="G134" s="179">
        <f>G135</f>
        <v>20000</v>
      </c>
    </row>
    <row r="135" spans="1:7" ht="15">
      <c r="A135" s="188"/>
      <c r="B135" s="189">
        <v>32</v>
      </c>
      <c r="C135" s="154"/>
      <c r="D135" s="174" t="s">
        <v>54</v>
      </c>
      <c r="E135" s="179">
        <f>E136+E137</f>
        <v>60000</v>
      </c>
      <c r="F135" s="179">
        <f>F136+F137</f>
        <v>-40000</v>
      </c>
      <c r="G135" s="179">
        <f>G136+G137</f>
        <v>20000</v>
      </c>
    </row>
    <row r="136" spans="1:7" ht="15">
      <c r="A136" s="188"/>
      <c r="B136" s="154"/>
      <c r="C136" s="154">
        <v>322</v>
      </c>
      <c r="D136" s="178" t="s">
        <v>56</v>
      </c>
      <c r="E136" s="157">
        <v>40000</v>
      </c>
      <c r="F136" s="157">
        <v>-30000</v>
      </c>
      <c r="G136" s="157">
        <f>SUM(E136+F136)</f>
        <v>10000</v>
      </c>
    </row>
    <row r="137" spans="1:7" ht="15">
      <c r="A137" s="188"/>
      <c r="B137" s="154"/>
      <c r="C137" s="154">
        <v>323</v>
      </c>
      <c r="D137" s="178" t="s">
        <v>57</v>
      </c>
      <c r="E137" s="157">
        <v>20000</v>
      </c>
      <c r="F137" s="157">
        <v>-10000</v>
      </c>
      <c r="G137" s="157">
        <f>SUM(E137+F137)</f>
        <v>10000</v>
      </c>
    </row>
    <row r="138" spans="1:7" ht="26.25">
      <c r="A138" s="216"/>
      <c r="B138" s="217"/>
      <c r="C138" s="217"/>
      <c r="D138" s="218" t="s">
        <v>178</v>
      </c>
      <c r="E138" s="219">
        <f>E140</f>
        <v>75000</v>
      </c>
      <c r="F138" s="219">
        <f>F140</f>
        <v>-33000</v>
      </c>
      <c r="G138" s="219">
        <f>G140</f>
        <v>42000</v>
      </c>
    </row>
    <row r="139" spans="1:7" ht="15">
      <c r="A139" s="188"/>
      <c r="B139" s="154"/>
      <c r="C139" s="154"/>
      <c r="D139" s="156" t="s">
        <v>38</v>
      </c>
      <c r="E139" s="62"/>
      <c r="F139" s="62"/>
      <c r="G139" s="62"/>
    </row>
    <row r="140" spans="1:7" ht="15">
      <c r="A140" s="153">
        <v>3</v>
      </c>
      <c r="B140" s="154"/>
      <c r="C140" s="154"/>
      <c r="D140" s="174" t="s">
        <v>49</v>
      </c>
      <c r="E140" s="62">
        <f>E141</f>
        <v>75000</v>
      </c>
      <c r="F140" s="62">
        <f>F141</f>
        <v>-33000</v>
      </c>
      <c r="G140" s="62">
        <f>G141</f>
        <v>42000</v>
      </c>
    </row>
    <row r="141" spans="1:7" ht="15">
      <c r="A141" s="188"/>
      <c r="B141" s="189">
        <v>32</v>
      </c>
      <c r="C141" s="154"/>
      <c r="D141" s="174" t="s">
        <v>54</v>
      </c>
      <c r="E141" s="62">
        <f>E142+E143</f>
        <v>75000</v>
      </c>
      <c r="F141" s="62">
        <f>F142+F143</f>
        <v>-33000</v>
      </c>
      <c r="G141" s="62">
        <f>G142+G143</f>
        <v>42000</v>
      </c>
    </row>
    <row r="142" spans="1:7" ht="15">
      <c r="A142" s="188"/>
      <c r="B142" s="154"/>
      <c r="C142" s="154">
        <v>322</v>
      </c>
      <c r="D142" s="178" t="s">
        <v>56</v>
      </c>
      <c r="E142" s="221">
        <v>30000</v>
      </c>
      <c r="F142" s="221">
        <v>-28000</v>
      </c>
      <c r="G142" s="157">
        <f>SUM(E142+F142)</f>
        <v>2000</v>
      </c>
    </row>
    <row r="143" spans="1:7" ht="15">
      <c r="A143" s="188"/>
      <c r="B143" s="154"/>
      <c r="C143" s="154">
        <v>323</v>
      </c>
      <c r="D143" s="178" t="s">
        <v>57</v>
      </c>
      <c r="E143" s="157">
        <v>45000</v>
      </c>
      <c r="F143" s="157">
        <v>-5000</v>
      </c>
      <c r="G143" s="157">
        <f>SUM(E143+F143)</f>
        <v>40000</v>
      </c>
    </row>
    <row r="144" spans="1:7" ht="26.25">
      <c r="A144" s="220"/>
      <c r="B144" s="217"/>
      <c r="C144" s="217"/>
      <c r="D144" s="218" t="s">
        <v>179</v>
      </c>
      <c r="E144" s="219">
        <f>E146</f>
        <v>65000</v>
      </c>
      <c r="F144" s="219">
        <f>F146</f>
        <v>162000</v>
      </c>
      <c r="G144" s="219">
        <f>G146</f>
        <v>227000</v>
      </c>
    </row>
    <row r="145" spans="1:7" ht="15">
      <c r="A145" s="188"/>
      <c r="B145" s="154"/>
      <c r="C145" s="154"/>
      <c r="D145" s="156" t="s">
        <v>38</v>
      </c>
      <c r="E145" s="179"/>
      <c r="F145" s="179"/>
      <c r="G145" s="179"/>
    </row>
    <row r="146" spans="1:7" ht="15">
      <c r="A146" s="153">
        <v>3</v>
      </c>
      <c r="B146" s="154"/>
      <c r="C146" s="154"/>
      <c r="D146" s="174" t="s">
        <v>49</v>
      </c>
      <c r="E146" s="179">
        <f>E147</f>
        <v>65000</v>
      </c>
      <c r="F146" s="179">
        <f>F147</f>
        <v>162000</v>
      </c>
      <c r="G146" s="179">
        <f>G147</f>
        <v>227000</v>
      </c>
    </row>
    <row r="147" spans="1:7" ht="15">
      <c r="A147" s="188"/>
      <c r="B147" s="189">
        <v>32</v>
      </c>
      <c r="C147" s="154"/>
      <c r="D147" s="174" t="s">
        <v>54</v>
      </c>
      <c r="E147" s="179">
        <f>SUM(E148:E149)</f>
        <v>65000</v>
      </c>
      <c r="F147" s="179">
        <f>SUM(F148:F149)</f>
        <v>162000</v>
      </c>
      <c r="G147" s="179">
        <f>SUM(G148:G149)</f>
        <v>227000</v>
      </c>
    </row>
    <row r="148" spans="1:7" ht="15">
      <c r="A148" s="188"/>
      <c r="B148" s="154"/>
      <c r="C148" s="154">
        <v>322</v>
      </c>
      <c r="D148" s="178" t="s">
        <v>56</v>
      </c>
      <c r="E148" s="221">
        <v>20000</v>
      </c>
      <c r="F148" s="221">
        <v>90000</v>
      </c>
      <c r="G148" s="157">
        <f>SUM(E148+F148)</f>
        <v>110000</v>
      </c>
    </row>
    <row r="149" spans="1:7" ht="15">
      <c r="A149" s="188"/>
      <c r="B149" s="154"/>
      <c r="C149" s="154">
        <v>323</v>
      </c>
      <c r="D149" s="178" t="s">
        <v>57</v>
      </c>
      <c r="E149" s="157">
        <v>45000</v>
      </c>
      <c r="F149" s="157">
        <v>72000</v>
      </c>
      <c r="G149" s="157">
        <f>SUM(E149+F149)</f>
        <v>117000</v>
      </c>
    </row>
    <row r="150" spans="1:7" ht="29.25" customHeight="1">
      <c r="A150" s="216"/>
      <c r="B150" s="217"/>
      <c r="C150" s="217"/>
      <c r="D150" s="218" t="s">
        <v>180</v>
      </c>
      <c r="E150" s="219">
        <f>E152</f>
        <v>60000</v>
      </c>
      <c r="F150" s="219">
        <f>F152</f>
        <v>-60000</v>
      </c>
      <c r="G150" s="219">
        <f>G152</f>
        <v>0</v>
      </c>
    </row>
    <row r="151" spans="1:7" ht="15">
      <c r="A151" s="188"/>
      <c r="B151" s="154"/>
      <c r="C151" s="154"/>
      <c r="D151" s="156" t="s">
        <v>24</v>
      </c>
      <c r="E151" s="62"/>
      <c r="F151" s="62"/>
      <c r="G151" s="62"/>
    </row>
    <row r="152" spans="1:7" ht="15">
      <c r="A152" s="153">
        <v>3</v>
      </c>
      <c r="B152" s="154"/>
      <c r="C152" s="154"/>
      <c r="D152" s="174" t="s">
        <v>49</v>
      </c>
      <c r="E152" s="62">
        <f aca="true" t="shared" si="4" ref="E152:G153">E153</f>
        <v>60000</v>
      </c>
      <c r="F152" s="62">
        <f t="shared" si="4"/>
        <v>-60000</v>
      </c>
      <c r="G152" s="62">
        <f t="shared" si="4"/>
        <v>0</v>
      </c>
    </row>
    <row r="153" spans="1:7" ht="15">
      <c r="A153" s="188"/>
      <c r="B153" s="189">
        <v>32</v>
      </c>
      <c r="C153" s="154"/>
      <c r="D153" s="174" t="s">
        <v>54</v>
      </c>
      <c r="E153" s="62">
        <f t="shared" si="4"/>
        <v>60000</v>
      </c>
      <c r="F153" s="62">
        <f t="shared" si="4"/>
        <v>-60000</v>
      </c>
      <c r="G153" s="62">
        <f t="shared" si="4"/>
        <v>0</v>
      </c>
    </row>
    <row r="154" spans="1:7" ht="15">
      <c r="A154" s="188"/>
      <c r="B154" s="154"/>
      <c r="C154" s="154">
        <v>323</v>
      </c>
      <c r="D154" s="178" t="s">
        <v>57</v>
      </c>
      <c r="E154" s="221">
        <v>60000</v>
      </c>
      <c r="F154" s="221">
        <v>-60000</v>
      </c>
      <c r="G154" s="157">
        <f>SUM(E154+F154)</f>
        <v>0</v>
      </c>
    </row>
    <row r="155" spans="1:7" ht="30">
      <c r="A155" s="149"/>
      <c r="B155" s="204"/>
      <c r="C155" s="204"/>
      <c r="D155" s="161" t="s">
        <v>149</v>
      </c>
      <c r="E155" s="32">
        <f>E157+E162+E167+E172+E177+E183</f>
        <v>13000000</v>
      </c>
      <c r="F155" s="32">
        <f>F157+F162+F167+F172+F177+F183</f>
        <v>-2435000</v>
      </c>
      <c r="G155" s="32">
        <f>G157+G162+G167+G172+G177+G183</f>
        <v>10565000</v>
      </c>
    </row>
    <row r="156" spans="1:7" ht="26.25">
      <c r="A156" s="188"/>
      <c r="B156" s="154"/>
      <c r="C156" s="154"/>
      <c r="D156" s="156" t="s">
        <v>109</v>
      </c>
      <c r="E156" s="221"/>
      <c r="F156" s="221"/>
      <c r="G156" s="221"/>
    </row>
    <row r="157" spans="1:7" ht="17.25" customHeight="1">
      <c r="A157" s="223"/>
      <c r="B157" s="224"/>
      <c r="C157" s="224"/>
      <c r="D157" s="225" t="s">
        <v>110</v>
      </c>
      <c r="E157" s="226">
        <f>E159</f>
        <v>2500000</v>
      </c>
      <c r="F157" s="226">
        <f>F159</f>
        <v>0</v>
      </c>
      <c r="G157" s="226">
        <f>G159</f>
        <v>2500000</v>
      </c>
    </row>
    <row r="158" spans="1:7" ht="15">
      <c r="A158" s="188"/>
      <c r="B158" s="154"/>
      <c r="C158" s="154"/>
      <c r="D158" s="156" t="s">
        <v>111</v>
      </c>
      <c r="E158" s="62"/>
      <c r="F158" s="62"/>
      <c r="G158" s="62"/>
    </row>
    <row r="159" spans="1:7" ht="15">
      <c r="A159" s="153">
        <v>4</v>
      </c>
      <c r="B159" s="154"/>
      <c r="C159" s="154"/>
      <c r="D159" s="174" t="s">
        <v>70</v>
      </c>
      <c r="E159" s="62">
        <f aca="true" t="shared" si="5" ref="E159:G160">E160</f>
        <v>2500000</v>
      </c>
      <c r="F159" s="62">
        <f t="shared" si="5"/>
        <v>0</v>
      </c>
      <c r="G159" s="62">
        <f t="shared" si="5"/>
        <v>2500000</v>
      </c>
    </row>
    <row r="160" spans="1:7" ht="15">
      <c r="A160" s="188"/>
      <c r="B160" s="227">
        <v>42</v>
      </c>
      <c r="C160" s="154"/>
      <c r="D160" s="174" t="s">
        <v>112</v>
      </c>
      <c r="E160" s="62">
        <f t="shared" si="5"/>
        <v>2500000</v>
      </c>
      <c r="F160" s="62">
        <f t="shared" si="5"/>
        <v>0</v>
      </c>
      <c r="G160" s="62">
        <f t="shared" si="5"/>
        <v>2500000</v>
      </c>
    </row>
    <row r="161" spans="1:7" ht="15">
      <c r="A161" s="188"/>
      <c r="B161" s="228"/>
      <c r="C161" s="154">
        <v>421</v>
      </c>
      <c r="D161" s="178" t="s">
        <v>74</v>
      </c>
      <c r="E161" s="221">
        <v>2500000</v>
      </c>
      <c r="F161" s="221">
        <v>0</v>
      </c>
      <c r="G161" s="157">
        <f>SUM(E161+F161)</f>
        <v>2500000</v>
      </c>
    </row>
    <row r="162" spans="1:7" ht="17.25" customHeight="1">
      <c r="A162" s="223"/>
      <c r="B162" s="224"/>
      <c r="C162" s="224"/>
      <c r="D162" s="225" t="s">
        <v>113</v>
      </c>
      <c r="E162" s="226">
        <f>E164</f>
        <v>8000000</v>
      </c>
      <c r="F162" s="226">
        <f>F164</f>
        <v>-500000</v>
      </c>
      <c r="G162" s="226">
        <f>G164</f>
        <v>7500000</v>
      </c>
    </row>
    <row r="163" spans="1:7" ht="15">
      <c r="A163" s="188"/>
      <c r="B163" s="154"/>
      <c r="C163" s="154"/>
      <c r="D163" s="156" t="s">
        <v>111</v>
      </c>
      <c r="E163" s="62"/>
      <c r="F163" s="62"/>
      <c r="G163" s="62"/>
    </row>
    <row r="164" spans="1:7" ht="15">
      <c r="A164" s="153">
        <v>4</v>
      </c>
      <c r="B164" s="154"/>
      <c r="C164" s="154"/>
      <c r="D164" s="174" t="s">
        <v>70</v>
      </c>
      <c r="E164" s="62">
        <f aca="true" t="shared" si="6" ref="E164:G165">E165</f>
        <v>8000000</v>
      </c>
      <c r="F164" s="62">
        <f t="shared" si="6"/>
        <v>-500000</v>
      </c>
      <c r="G164" s="62">
        <f t="shared" si="6"/>
        <v>7500000</v>
      </c>
    </row>
    <row r="165" spans="1:7" ht="15">
      <c r="A165" s="188"/>
      <c r="B165" s="189">
        <v>42</v>
      </c>
      <c r="C165" s="154"/>
      <c r="D165" s="174" t="s">
        <v>114</v>
      </c>
      <c r="E165" s="62">
        <f t="shared" si="6"/>
        <v>8000000</v>
      </c>
      <c r="F165" s="62">
        <f t="shared" si="6"/>
        <v>-500000</v>
      </c>
      <c r="G165" s="62">
        <f t="shared" si="6"/>
        <v>7500000</v>
      </c>
    </row>
    <row r="166" spans="1:7" ht="15.75" customHeight="1">
      <c r="A166" s="188"/>
      <c r="B166" s="154"/>
      <c r="C166" s="154">
        <v>421</v>
      </c>
      <c r="D166" s="178" t="s">
        <v>74</v>
      </c>
      <c r="E166" s="221">
        <v>8000000</v>
      </c>
      <c r="F166" s="221">
        <v>-500000</v>
      </c>
      <c r="G166" s="157">
        <f>SUM(E166+F166)</f>
        <v>7500000</v>
      </c>
    </row>
    <row r="167" spans="1:7" ht="18.75" customHeight="1">
      <c r="A167" s="229"/>
      <c r="B167" s="224"/>
      <c r="C167" s="224"/>
      <c r="D167" s="225" t="s">
        <v>115</v>
      </c>
      <c r="E167" s="226">
        <f>E169</f>
        <v>100000</v>
      </c>
      <c r="F167" s="226">
        <f>F169</f>
        <v>-100000</v>
      </c>
      <c r="G167" s="226">
        <f>G169</f>
        <v>0</v>
      </c>
    </row>
    <row r="168" spans="1:7" ht="15.75" customHeight="1">
      <c r="A168" s="188"/>
      <c r="B168" s="154"/>
      <c r="C168" s="154"/>
      <c r="D168" s="156" t="s">
        <v>29</v>
      </c>
      <c r="E168" s="62"/>
      <c r="F168" s="62"/>
      <c r="G168" s="62"/>
    </row>
    <row r="169" spans="1:7" ht="15.75" customHeight="1">
      <c r="A169" s="153">
        <v>4</v>
      </c>
      <c r="B169" s="154"/>
      <c r="C169" s="154"/>
      <c r="D169" s="174" t="s">
        <v>70</v>
      </c>
      <c r="E169" s="62">
        <f aca="true" t="shared" si="7" ref="E169:G170">E170</f>
        <v>100000</v>
      </c>
      <c r="F169" s="62">
        <f t="shared" si="7"/>
        <v>-100000</v>
      </c>
      <c r="G169" s="62">
        <f t="shared" si="7"/>
        <v>0</v>
      </c>
    </row>
    <row r="170" spans="1:7" ht="15.75" customHeight="1">
      <c r="A170" s="188"/>
      <c r="B170" s="189">
        <v>42</v>
      </c>
      <c r="C170" s="154"/>
      <c r="D170" s="174" t="s">
        <v>114</v>
      </c>
      <c r="E170" s="62">
        <f t="shared" si="7"/>
        <v>100000</v>
      </c>
      <c r="F170" s="62">
        <f t="shared" si="7"/>
        <v>-100000</v>
      </c>
      <c r="G170" s="62">
        <f t="shared" si="7"/>
        <v>0</v>
      </c>
    </row>
    <row r="171" spans="1:7" ht="15.75" customHeight="1">
      <c r="A171" s="188"/>
      <c r="B171" s="154"/>
      <c r="C171" s="154">
        <v>421</v>
      </c>
      <c r="D171" s="178" t="s">
        <v>74</v>
      </c>
      <c r="E171" s="221">
        <v>100000</v>
      </c>
      <c r="F171" s="221">
        <v>-100000</v>
      </c>
      <c r="G171" s="157">
        <f>SUM(E171+F171)</f>
        <v>0</v>
      </c>
    </row>
    <row r="172" spans="1:7" ht="15.75" customHeight="1">
      <c r="A172" s="223"/>
      <c r="B172" s="224"/>
      <c r="C172" s="224"/>
      <c r="D172" s="225" t="s">
        <v>181</v>
      </c>
      <c r="E172" s="226">
        <f>E174</f>
        <v>20000</v>
      </c>
      <c r="F172" s="226">
        <f>F174</f>
        <v>-20000</v>
      </c>
      <c r="G172" s="226">
        <f>G174</f>
        <v>0</v>
      </c>
    </row>
    <row r="173" spans="1:7" ht="15.75" customHeight="1">
      <c r="A173" s="188"/>
      <c r="B173" s="154"/>
      <c r="C173" s="154"/>
      <c r="D173" s="156" t="s">
        <v>38</v>
      </c>
      <c r="E173" s="62"/>
      <c r="F173" s="62"/>
      <c r="G173" s="62"/>
    </row>
    <row r="174" spans="1:7" ht="15.75" customHeight="1">
      <c r="A174" s="153">
        <v>4</v>
      </c>
      <c r="B174" s="154"/>
      <c r="C174" s="154"/>
      <c r="D174" s="174" t="s">
        <v>70</v>
      </c>
      <c r="E174" s="62">
        <f aca="true" t="shared" si="8" ref="E174:G175">E175</f>
        <v>20000</v>
      </c>
      <c r="F174" s="62">
        <f t="shared" si="8"/>
        <v>-20000</v>
      </c>
      <c r="G174" s="62">
        <f t="shared" si="8"/>
        <v>0</v>
      </c>
    </row>
    <row r="175" spans="1:7" ht="15.75" customHeight="1">
      <c r="A175" s="188"/>
      <c r="B175" s="189">
        <v>42</v>
      </c>
      <c r="C175" s="154"/>
      <c r="D175" s="174" t="s">
        <v>73</v>
      </c>
      <c r="E175" s="62">
        <f t="shared" si="8"/>
        <v>20000</v>
      </c>
      <c r="F175" s="62">
        <f t="shared" si="8"/>
        <v>-20000</v>
      </c>
      <c r="G175" s="62">
        <f t="shared" si="8"/>
        <v>0</v>
      </c>
    </row>
    <row r="176" spans="1:7" ht="15.75" customHeight="1">
      <c r="A176" s="188"/>
      <c r="B176" s="154"/>
      <c r="C176" s="154">
        <v>422</v>
      </c>
      <c r="D176" s="178" t="s">
        <v>75</v>
      </c>
      <c r="E176" s="221">
        <v>20000</v>
      </c>
      <c r="F176" s="221">
        <v>-20000</v>
      </c>
      <c r="G176" s="157">
        <f>SUM(E176+F176)</f>
        <v>0</v>
      </c>
    </row>
    <row r="177" spans="1:7" ht="27.75" customHeight="1">
      <c r="A177" s="229"/>
      <c r="B177" s="230"/>
      <c r="C177" s="230"/>
      <c r="D177" s="231" t="s">
        <v>182</v>
      </c>
      <c r="E177" s="226">
        <f>E180</f>
        <v>1200000</v>
      </c>
      <c r="F177" s="226">
        <f>F180</f>
        <v>-635000</v>
      </c>
      <c r="G177" s="226">
        <f>G180</f>
        <v>565000</v>
      </c>
    </row>
    <row r="178" spans="1:7" ht="15.75" customHeight="1">
      <c r="A178" s="188"/>
      <c r="B178" s="154"/>
      <c r="C178" s="154"/>
      <c r="D178" s="156" t="s">
        <v>29</v>
      </c>
      <c r="E178" s="179"/>
      <c r="F178" s="179"/>
      <c r="G178" s="179">
        <v>550000</v>
      </c>
    </row>
    <row r="179" spans="1:7" ht="15.75" customHeight="1">
      <c r="A179" s="188"/>
      <c r="B179" s="154"/>
      <c r="C179" s="154"/>
      <c r="D179" s="156" t="s">
        <v>246</v>
      </c>
      <c r="E179" s="179"/>
      <c r="F179" s="179"/>
      <c r="G179" s="179">
        <v>15000</v>
      </c>
    </row>
    <row r="180" spans="1:7" ht="15.75" customHeight="1">
      <c r="A180" s="153">
        <v>4</v>
      </c>
      <c r="B180" s="154"/>
      <c r="C180" s="154"/>
      <c r="D180" s="174" t="s">
        <v>70</v>
      </c>
      <c r="E180" s="179">
        <f aca="true" t="shared" si="9" ref="E180:G181">E181</f>
        <v>1200000</v>
      </c>
      <c r="F180" s="179">
        <f t="shared" si="9"/>
        <v>-635000</v>
      </c>
      <c r="G180" s="179">
        <f t="shared" si="9"/>
        <v>565000</v>
      </c>
    </row>
    <row r="181" spans="1:7" ht="15.75" customHeight="1">
      <c r="A181" s="188"/>
      <c r="B181" s="189">
        <v>42</v>
      </c>
      <c r="C181" s="154"/>
      <c r="D181" s="174" t="s">
        <v>71</v>
      </c>
      <c r="E181" s="179">
        <f t="shared" si="9"/>
        <v>1200000</v>
      </c>
      <c r="F181" s="179">
        <f t="shared" si="9"/>
        <v>-635000</v>
      </c>
      <c r="G181" s="179">
        <f t="shared" si="9"/>
        <v>565000</v>
      </c>
    </row>
    <row r="182" spans="1:7" ht="15.75" customHeight="1">
      <c r="A182" s="188"/>
      <c r="B182" s="154"/>
      <c r="C182" s="154">
        <v>421</v>
      </c>
      <c r="D182" s="178" t="s">
        <v>74</v>
      </c>
      <c r="E182" s="157">
        <v>1200000</v>
      </c>
      <c r="F182" s="157">
        <v>-635000</v>
      </c>
      <c r="G182" s="157">
        <f>SUM(E182+F182)</f>
        <v>565000</v>
      </c>
    </row>
    <row r="183" spans="1:7" ht="29.25" customHeight="1">
      <c r="A183" s="229"/>
      <c r="B183" s="230"/>
      <c r="C183" s="230"/>
      <c r="D183" s="231" t="s">
        <v>183</v>
      </c>
      <c r="E183" s="226">
        <f>E185</f>
        <v>1180000</v>
      </c>
      <c r="F183" s="226">
        <f>F185</f>
        <v>-1180000</v>
      </c>
      <c r="G183" s="226">
        <f>G185</f>
        <v>0</v>
      </c>
    </row>
    <row r="184" spans="1:7" ht="15.75" customHeight="1">
      <c r="A184" s="188"/>
      <c r="B184" s="154"/>
      <c r="C184" s="154"/>
      <c r="D184" s="156" t="s">
        <v>111</v>
      </c>
      <c r="E184" s="179"/>
      <c r="F184" s="179"/>
      <c r="G184" s="179"/>
    </row>
    <row r="185" spans="1:7" ht="15.75" customHeight="1">
      <c r="A185" s="153">
        <v>4</v>
      </c>
      <c r="B185" s="154"/>
      <c r="C185" s="154"/>
      <c r="D185" s="174" t="s">
        <v>70</v>
      </c>
      <c r="E185" s="179">
        <f aca="true" t="shared" si="10" ref="E185:G186">E186</f>
        <v>1180000</v>
      </c>
      <c r="F185" s="179">
        <f t="shared" si="10"/>
        <v>-1180000</v>
      </c>
      <c r="G185" s="179">
        <f t="shared" si="10"/>
        <v>0</v>
      </c>
    </row>
    <row r="186" spans="1:7" ht="15.75" customHeight="1">
      <c r="A186" s="188"/>
      <c r="B186" s="189">
        <v>42</v>
      </c>
      <c r="C186" s="154"/>
      <c r="D186" s="174" t="s">
        <v>71</v>
      </c>
      <c r="E186" s="179">
        <f t="shared" si="10"/>
        <v>1180000</v>
      </c>
      <c r="F186" s="179">
        <f t="shared" si="10"/>
        <v>-1180000</v>
      </c>
      <c r="G186" s="179">
        <f t="shared" si="10"/>
        <v>0</v>
      </c>
    </row>
    <row r="187" spans="1:7" ht="15.75" customHeight="1">
      <c r="A187" s="188"/>
      <c r="B187" s="154"/>
      <c r="C187" s="154">
        <v>421</v>
      </c>
      <c r="D187" s="178" t="s">
        <v>74</v>
      </c>
      <c r="E187" s="157">
        <v>1180000</v>
      </c>
      <c r="F187" s="157">
        <v>-1180000</v>
      </c>
      <c r="G187" s="157">
        <f>SUM(E187+F187)</f>
        <v>0</v>
      </c>
    </row>
    <row r="188" spans="1:7" ht="30" customHeight="1">
      <c r="A188" s="203"/>
      <c r="B188" s="204"/>
      <c r="C188" s="204"/>
      <c r="D188" s="161" t="s">
        <v>220</v>
      </c>
      <c r="E188" s="32">
        <f>E190</f>
        <v>480000</v>
      </c>
      <c r="F188" s="32">
        <f>F190</f>
        <v>-480000</v>
      </c>
      <c r="G188" s="32">
        <f>G190</f>
        <v>0</v>
      </c>
    </row>
    <row r="189" spans="1:7" ht="27.75" customHeight="1">
      <c r="A189" s="188"/>
      <c r="B189" s="154"/>
      <c r="C189" s="154"/>
      <c r="D189" s="156" t="s">
        <v>109</v>
      </c>
      <c r="E189" s="157"/>
      <c r="F189" s="157"/>
      <c r="G189" s="157"/>
    </row>
    <row r="190" spans="1:7" ht="27" customHeight="1">
      <c r="A190" s="232"/>
      <c r="B190" s="233"/>
      <c r="C190" s="233"/>
      <c r="D190" s="234" t="s">
        <v>184</v>
      </c>
      <c r="E190" s="235">
        <f>E192</f>
        <v>480000</v>
      </c>
      <c r="F190" s="235">
        <f>F192</f>
        <v>-480000</v>
      </c>
      <c r="G190" s="235">
        <f>G192</f>
        <v>0</v>
      </c>
    </row>
    <row r="191" spans="1:7" ht="15.75" customHeight="1">
      <c r="A191" s="188"/>
      <c r="B191" s="154"/>
      <c r="C191" s="154"/>
      <c r="D191" s="156" t="s">
        <v>29</v>
      </c>
      <c r="E191" s="179"/>
      <c r="F191" s="179"/>
      <c r="G191" s="179"/>
    </row>
    <row r="192" spans="1:7" ht="15.75" customHeight="1">
      <c r="A192" s="153">
        <v>4</v>
      </c>
      <c r="B192" s="154"/>
      <c r="C192" s="154"/>
      <c r="D192" s="174" t="s">
        <v>70</v>
      </c>
      <c r="E192" s="179">
        <f aca="true" t="shared" si="11" ref="E192:G193">E193</f>
        <v>480000</v>
      </c>
      <c r="F192" s="179">
        <f t="shared" si="11"/>
        <v>-480000</v>
      </c>
      <c r="G192" s="179">
        <f t="shared" si="11"/>
        <v>0</v>
      </c>
    </row>
    <row r="193" spans="1:7" ht="15.75" customHeight="1">
      <c r="A193" s="188"/>
      <c r="B193" s="189">
        <v>42</v>
      </c>
      <c r="C193" s="154"/>
      <c r="D193" s="174" t="s">
        <v>71</v>
      </c>
      <c r="E193" s="179">
        <f t="shared" si="11"/>
        <v>480000</v>
      </c>
      <c r="F193" s="179">
        <f t="shared" si="11"/>
        <v>-480000</v>
      </c>
      <c r="G193" s="179">
        <f t="shared" si="11"/>
        <v>0</v>
      </c>
    </row>
    <row r="194" spans="1:7" ht="15.75" customHeight="1">
      <c r="A194" s="188"/>
      <c r="B194" s="154"/>
      <c r="C194" s="154">
        <v>421</v>
      </c>
      <c r="D194" s="178" t="s">
        <v>74</v>
      </c>
      <c r="E194" s="157">
        <v>480000</v>
      </c>
      <c r="F194" s="157">
        <v>-480000</v>
      </c>
      <c r="G194" s="157">
        <f>SUM(E194+F194)</f>
        <v>0</v>
      </c>
    </row>
    <row r="195" spans="1:7" ht="34.5" customHeight="1">
      <c r="A195" s="203"/>
      <c r="B195" s="204"/>
      <c r="C195" s="204"/>
      <c r="D195" s="161" t="s">
        <v>150</v>
      </c>
      <c r="E195" s="32">
        <f>E197+E202+E207+E212+E217+E222+E227+E232+E237+E242+E247+E252+E257+E262+E267+E272+E277+E282+E287+E292+E297+E302+E307+E312+E317</f>
        <v>3645500</v>
      </c>
      <c r="F195" s="32">
        <f>F197+F202+F207+F212+F217+F222+F227+F232+F237+F242+F247+F252+F257+F262+F267+F272+F277+F282+F287+F292+F297+F302+F307+F312+F317</f>
        <v>-2311040</v>
      </c>
      <c r="G195" s="32">
        <f>G197+G202+G207+G212+G217+G222+G227+G232+G237+G242+G247+G252+G257+G262+G267+G272+G277+G282+G287+G292+G297+G302+G307+G312+G317</f>
        <v>1334460</v>
      </c>
    </row>
    <row r="196" spans="1:7" ht="34.5" customHeight="1">
      <c r="A196" s="188"/>
      <c r="B196" s="154"/>
      <c r="C196" s="154"/>
      <c r="D196" s="156" t="s">
        <v>109</v>
      </c>
      <c r="E196" s="157"/>
      <c r="F196" s="157"/>
      <c r="G196" s="157"/>
    </row>
    <row r="197" spans="1:7" ht="28.5" customHeight="1">
      <c r="A197" s="232"/>
      <c r="B197" s="233"/>
      <c r="C197" s="233"/>
      <c r="D197" s="234" t="s">
        <v>185</v>
      </c>
      <c r="E197" s="235">
        <f>E199</f>
        <v>150000</v>
      </c>
      <c r="F197" s="235">
        <f>F199</f>
        <v>-77000</v>
      </c>
      <c r="G197" s="235">
        <f>G199</f>
        <v>73000</v>
      </c>
    </row>
    <row r="198" spans="1:7" ht="16.5" customHeight="1">
      <c r="A198" s="188"/>
      <c r="B198" s="154"/>
      <c r="C198" s="154"/>
      <c r="D198" s="156" t="s">
        <v>29</v>
      </c>
      <c r="E198" s="179"/>
      <c r="F198" s="179"/>
      <c r="G198" s="179"/>
    </row>
    <row r="199" spans="1:7" ht="16.5" customHeight="1">
      <c r="A199" s="153">
        <v>4</v>
      </c>
      <c r="B199" s="154"/>
      <c r="C199" s="154"/>
      <c r="D199" s="174" t="s">
        <v>70</v>
      </c>
      <c r="E199" s="179">
        <f aca="true" t="shared" si="12" ref="E199:G200">E200</f>
        <v>150000</v>
      </c>
      <c r="F199" s="179">
        <f t="shared" si="12"/>
        <v>-77000</v>
      </c>
      <c r="G199" s="179">
        <f t="shared" si="12"/>
        <v>73000</v>
      </c>
    </row>
    <row r="200" spans="1:7" ht="15.75" customHeight="1">
      <c r="A200" s="188"/>
      <c r="B200" s="189">
        <v>42</v>
      </c>
      <c r="C200" s="154"/>
      <c r="D200" s="174" t="s">
        <v>73</v>
      </c>
      <c r="E200" s="179">
        <f t="shared" si="12"/>
        <v>150000</v>
      </c>
      <c r="F200" s="179">
        <f t="shared" si="12"/>
        <v>-77000</v>
      </c>
      <c r="G200" s="179">
        <f t="shared" si="12"/>
        <v>73000</v>
      </c>
    </row>
    <row r="201" spans="1:7" ht="16.5" customHeight="1">
      <c r="A201" s="188"/>
      <c r="B201" s="154"/>
      <c r="C201" s="154">
        <v>426</v>
      </c>
      <c r="D201" s="178" t="s">
        <v>76</v>
      </c>
      <c r="E201" s="157">
        <v>150000</v>
      </c>
      <c r="F201" s="157">
        <v>-77000</v>
      </c>
      <c r="G201" s="157">
        <f>SUM(E201+F201)</f>
        <v>73000</v>
      </c>
    </row>
    <row r="202" spans="1:7" ht="28.5" customHeight="1">
      <c r="A202" s="336"/>
      <c r="B202" s="333"/>
      <c r="C202" s="333"/>
      <c r="D202" s="334" t="s">
        <v>190</v>
      </c>
      <c r="E202" s="335">
        <f>E204</f>
        <v>70000</v>
      </c>
      <c r="F202" s="335">
        <f>F204</f>
        <v>-40220</v>
      </c>
      <c r="G202" s="335">
        <f>G204</f>
        <v>29780</v>
      </c>
    </row>
    <row r="203" spans="1:7" ht="15.75" customHeight="1">
      <c r="A203" s="188"/>
      <c r="B203" s="154"/>
      <c r="C203" s="154"/>
      <c r="D203" s="156" t="s">
        <v>29</v>
      </c>
      <c r="E203" s="179"/>
      <c r="F203" s="179"/>
      <c r="G203" s="179"/>
    </row>
    <row r="204" spans="1:7" ht="15.75" customHeight="1">
      <c r="A204" s="153">
        <v>3</v>
      </c>
      <c r="B204" s="154"/>
      <c r="C204" s="154"/>
      <c r="D204" s="174" t="s">
        <v>49</v>
      </c>
      <c r="E204" s="179">
        <f aca="true" t="shared" si="13" ref="E204:G205">E205</f>
        <v>70000</v>
      </c>
      <c r="F204" s="179">
        <f t="shared" si="13"/>
        <v>-40220</v>
      </c>
      <c r="G204" s="179">
        <f t="shared" si="13"/>
        <v>29780</v>
      </c>
    </row>
    <row r="205" spans="1:7" ht="15.75" customHeight="1">
      <c r="A205" s="188"/>
      <c r="B205" s="189">
        <v>32</v>
      </c>
      <c r="C205" s="154"/>
      <c r="D205" s="174" t="s">
        <v>54</v>
      </c>
      <c r="E205" s="179">
        <f t="shared" si="13"/>
        <v>70000</v>
      </c>
      <c r="F205" s="179">
        <f t="shared" si="13"/>
        <v>-40220</v>
      </c>
      <c r="G205" s="179">
        <f t="shared" si="13"/>
        <v>29780</v>
      </c>
    </row>
    <row r="206" spans="1:7" ht="15.75" customHeight="1">
      <c r="A206" s="188"/>
      <c r="B206" s="154"/>
      <c r="C206" s="154">
        <v>323</v>
      </c>
      <c r="D206" s="178" t="s">
        <v>57</v>
      </c>
      <c r="E206" s="157">
        <v>70000</v>
      </c>
      <c r="F206" s="157">
        <v>-40220</v>
      </c>
      <c r="G206" s="157">
        <f>SUM(E206+F206)</f>
        <v>29780</v>
      </c>
    </row>
    <row r="207" spans="1:7" ht="26.25" customHeight="1">
      <c r="A207" s="336"/>
      <c r="B207" s="333"/>
      <c r="C207" s="333"/>
      <c r="D207" s="334" t="s">
        <v>191</v>
      </c>
      <c r="E207" s="335">
        <f>E209</f>
        <v>24500</v>
      </c>
      <c r="F207" s="335">
        <f>F209</f>
        <v>20</v>
      </c>
      <c r="G207" s="335">
        <f>G209</f>
        <v>24520</v>
      </c>
    </row>
    <row r="208" spans="1:7" ht="15.75" customHeight="1">
      <c r="A208" s="188"/>
      <c r="B208" s="154"/>
      <c r="C208" s="154"/>
      <c r="D208" s="156" t="s">
        <v>29</v>
      </c>
      <c r="E208" s="179"/>
      <c r="F208" s="179"/>
      <c r="G208" s="179"/>
    </row>
    <row r="209" spans="1:7" ht="15.75" customHeight="1">
      <c r="A209" s="153">
        <v>3</v>
      </c>
      <c r="B209" s="154"/>
      <c r="C209" s="154"/>
      <c r="D209" s="174" t="s">
        <v>49</v>
      </c>
      <c r="E209" s="179">
        <f aca="true" t="shared" si="14" ref="E209:G210">E210</f>
        <v>24500</v>
      </c>
      <c r="F209" s="179">
        <f t="shared" si="14"/>
        <v>20</v>
      </c>
      <c r="G209" s="179">
        <f t="shared" si="14"/>
        <v>24520</v>
      </c>
    </row>
    <row r="210" spans="1:7" ht="15.75" customHeight="1">
      <c r="A210" s="188"/>
      <c r="B210" s="189">
        <v>32</v>
      </c>
      <c r="C210" s="154"/>
      <c r="D210" s="174" t="s">
        <v>54</v>
      </c>
      <c r="E210" s="179">
        <f t="shared" si="14"/>
        <v>24500</v>
      </c>
      <c r="F210" s="179">
        <f t="shared" si="14"/>
        <v>20</v>
      </c>
      <c r="G210" s="179">
        <f t="shared" si="14"/>
        <v>24520</v>
      </c>
    </row>
    <row r="211" spans="1:7" ht="15.75" customHeight="1">
      <c r="A211" s="188"/>
      <c r="B211" s="154"/>
      <c r="C211" s="154">
        <v>323</v>
      </c>
      <c r="D211" s="178" t="s">
        <v>57</v>
      </c>
      <c r="E211" s="157">
        <v>24500</v>
      </c>
      <c r="F211" s="157">
        <v>20</v>
      </c>
      <c r="G211" s="157">
        <f>SUM(E211+F211)</f>
        <v>24520</v>
      </c>
    </row>
    <row r="212" spans="1:7" ht="30.75" customHeight="1">
      <c r="A212" s="232"/>
      <c r="B212" s="233"/>
      <c r="C212" s="233"/>
      <c r="D212" s="234" t="s">
        <v>206</v>
      </c>
      <c r="E212" s="235">
        <f>E214</f>
        <v>150000</v>
      </c>
      <c r="F212" s="235">
        <f>F214</f>
        <v>-35000</v>
      </c>
      <c r="G212" s="235">
        <f>G214</f>
        <v>115000</v>
      </c>
    </row>
    <row r="213" spans="1:7" ht="15">
      <c r="A213" s="188"/>
      <c r="B213" s="154"/>
      <c r="C213" s="154"/>
      <c r="D213" s="156" t="s">
        <v>29</v>
      </c>
      <c r="E213" s="179"/>
      <c r="F213" s="179"/>
      <c r="G213" s="179"/>
    </row>
    <row r="214" spans="1:7" ht="15">
      <c r="A214" s="153">
        <v>4</v>
      </c>
      <c r="B214" s="154"/>
      <c r="C214" s="154"/>
      <c r="D214" s="174" t="s">
        <v>70</v>
      </c>
      <c r="E214" s="179">
        <f aca="true" t="shared" si="15" ref="E214:G215">E215</f>
        <v>150000</v>
      </c>
      <c r="F214" s="179">
        <f t="shared" si="15"/>
        <v>-35000</v>
      </c>
      <c r="G214" s="179">
        <f t="shared" si="15"/>
        <v>115000</v>
      </c>
    </row>
    <row r="215" spans="1:7" ht="15">
      <c r="A215" s="188"/>
      <c r="B215" s="189">
        <v>42</v>
      </c>
      <c r="C215" s="154"/>
      <c r="D215" s="174" t="s">
        <v>73</v>
      </c>
      <c r="E215" s="179">
        <f t="shared" si="15"/>
        <v>150000</v>
      </c>
      <c r="F215" s="179">
        <f t="shared" si="15"/>
        <v>-35000</v>
      </c>
      <c r="G215" s="179">
        <f t="shared" si="15"/>
        <v>115000</v>
      </c>
    </row>
    <row r="216" spans="1:7" ht="15">
      <c r="A216" s="188"/>
      <c r="B216" s="154"/>
      <c r="C216" s="154">
        <v>426</v>
      </c>
      <c r="D216" s="178" t="s">
        <v>76</v>
      </c>
      <c r="E216" s="157">
        <v>150000</v>
      </c>
      <c r="F216" s="157">
        <v>-35000</v>
      </c>
      <c r="G216" s="157">
        <f>SUM(E216+F216)</f>
        <v>115000</v>
      </c>
    </row>
    <row r="217" spans="1:7" ht="27" customHeight="1">
      <c r="A217" s="336"/>
      <c r="B217" s="333"/>
      <c r="C217" s="333"/>
      <c r="D217" s="334" t="s">
        <v>192</v>
      </c>
      <c r="E217" s="335">
        <f>E219</f>
        <v>50000</v>
      </c>
      <c r="F217" s="335">
        <f>F219</f>
        <v>-50000</v>
      </c>
      <c r="G217" s="335">
        <f>G219</f>
        <v>0</v>
      </c>
    </row>
    <row r="218" spans="1:7" ht="15.75" customHeight="1">
      <c r="A218" s="188"/>
      <c r="B218" s="154"/>
      <c r="C218" s="154"/>
      <c r="D218" s="156" t="s">
        <v>29</v>
      </c>
      <c r="E218" s="179"/>
      <c r="F218" s="179"/>
      <c r="G218" s="179"/>
    </row>
    <row r="219" spans="1:7" ht="15.75" customHeight="1">
      <c r="A219" s="153">
        <v>3</v>
      </c>
      <c r="B219" s="154"/>
      <c r="C219" s="154"/>
      <c r="D219" s="174" t="s">
        <v>49</v>
      </c>
      <c r="E219" s="179">
        <f aca="true" t="shared" si="16" ref="E219:G220">E220</f>
        <v>50000</v>
      </c>
      <c r="F219" s="179">
        <f t="shared" si="16"/>
        <v>-50000</v>
      </c>
      <c r="G219" s="179">
        <f t="shared" si="16"/>
        <v>0</v>
      </c>
    </row>
    <row r="220" spans="1:7" ht="15.75" customHeight="1">
      <c r="A220" s="188"/>
      <c r="B220" s="189">
        <v>32</v>
      </c>
      <c r="C220" s="154"/>
      <c r="D220" s="174" t="s">
        <v>54</v>
      </c>
      <c r="E220" s="179">
        <f t="shared" si="16"/>
        <v>50000</v>
      </c>
      <c r="F220" s="179">
        <f t="shared" si="16"/>
        <v>-50000</v>
      </c>
      <c r="G220" s="179">
        <f t="shared" si="16"/>
        <v>0</v>
      </c>
    </row>
    <row r="221" spans="1:7" ht="15.75" customHeight="1">
      <c r="A221" s="188"/>
      <c r="B221" s="154"/>
      <c r="C221" s="154">
        <v>323</v>
      </c>
      <c r="D221" s="178" t="s">
        <v>57</v>
      </c>
      <c r="E221" s="157">
        <v>50000</v>
      </c>
      <c r="F221" s="157">
        <v>-50000</v>
      </c>
      <c r="G221" s="157">
        <f>SUM(E221+F221)</f>
        <v>0</v>
      </c>
    </row>
    <row r="222" spans="1:7" ht="18.75" customHeight="1">
      <c r="A222" s="336"/>
      <c r="B222" s="333"/>
      <c r="C222" s="333"/>
      <c r="D222" s="334" t="s">
        <v>193</v>
      </c>
      <c r="E222" s="335">
        <f>E224</f>
        <v>70000</v>
      </c>
      <c r="F222" s="335">
        <f>F224</f>
        <v>-70000</v>
      </c>
      <c r="G222" s="335">
        <f>G224</f>
        <v>0</v>
      </c>
    </row>
    <row r="223" spans="1:7" ht="15.75" customHeight="1">
      <c r="A223" s="188"/>
      <c r="B223" s="154"/>
      <c r="C223" s="154"/>
      <c r="D223" s="156" t="s">
        <v>29</v>
      </c>
      <c r="E223" s="179"/>
      <c r="F223" s="179"/>
      <c r="G223" s="179"/>
    </row>
    <row r="224" spans="1:7" ht="15.75" customHeight="1">
      <c r="A224" s="153">
        <v>3</v>
      </c>
      <c r="B224" s="154"/>
      <c r="C224" s="154"/>
      <c r="D224" s="174" t="s">
        <v>49</v>
      </c>
      <c r="E224" s="179">
        <f aca="true" t="shared" si="17" ref="E224:G225">E225</f>
        <v>70000</v>
      </c>
      <c r="F224" s="179">
        <f t="shared" si="17"/>
        <v>-70000</v>
      </c>
      <c r="G224" s="179">
        <f t="shared" si="17"/>
        <v>0</v>
      </c>
    </row>
    <row r="225" spans="1:7" ht="15.75" customHeight="1">
      <c r="A225" s="188"/>
      <c r="B225" s="189">
        <v>32</v>
      </c>
      <c r="C225" s="154"/>
      <c r="D225" s="174" t="s">
        <v>54</v>
      </c>
      <c r="E225" s="179">
        <f t="shared" si="17"/>
        <v>70000</v>
      </c>
      <c r="F225" s="179">
        <f t="shared" si="17"/>
        <v>-70000</v>
      </c>
      <c r="G225" s="179">
        <f t="shared" si="17"/>
        <v>0</v>
      </c>
    </row>
    <row r="226" spans="1:7" ht="15.75" customHeight="1">
      <c r="A226" s="188"/>
      <c r="B226" s="154"/>
      <c r="C226" s="154">
        <v>323</v>
      </c>
      <c r="D226" s="178" t="s">
        <v>57</v>
      </c>
      <c r="E226" s="157">
        <v>70000</v>
      </c>
      <c r="F226" s="157">
        <v>-70000</v>
      </c>
      <c r="G226" s="157">
        <f>SUM(E226+F226)</f>
        <v>0</v>
      </c>
    </row>
    <row r="227" spans="1:7" ht="25.5" customHeight="1">
      <c r="A227" s="336"/>
      <c r="B227" s="333"/>
      <c r="C227" s="333"/>
      <c r="D227" s="334" t="s">
        <v>194</v>
      </c>
      <c r="E227" s="335">
        <f>E229</f>
        <v>50000</v>
      </c>
      <c r="F227" s="335">
        <f>F229</f>
        <v>-50000</v>
      </c>
      <c r="G227" s="335">
        <f>G229</f>
        <v>0</v>
      </c>
    </row>
    <row r="228" spans="1:7" ht="15.75" customHeight="1">
      <c r="A228" s="188"/>
      <c r="B228" s="154"/>
      <c r="C228" s="154"/>
      <c r="D228" s="156" t="s">
        <v>29</v>
      </c>
      <c r="E228" s="179"/>
      <c r="F228" s="179"/>
      <c r="G228" s="179"/>
    </row>
    <row r="229" spans="1:7" ht="15.75" customHeight="1">
      <c r="A229" s="153">
        <v>3</v>
      </c>
      <c r="B229" s="154"/>
      <c r="C229" s="154"/>
      <c r="D229" s="174" t="s">
        <v>49</v>
      </c>
      <c r="E229" s="179">
        <f aca="true" t="shared" si="18" ref="E229:G230">E230</f>
        <v>50000</v>
      </c>
      <c r="F229" s="179">
        <f t="shared" si="18"/>
        <v>-50000</v>
      </c>
      <c r="G229" s="179">
        <f t="shared" si="18"/>
        <v>0</v>
      </c>
    </row>
    <row r="230" spans="1:7" ht="15.75" customHeight="1">
      <c r="A230" s="188"/>
      <c r="B230" s="189">
        <v>32</v>
      </c>
      <c r="C230" s="154"/>
      <c r="D230" s="174" t="s">
        <v>54</v>
      </c>
      <c r="E230" s="179">
        <f t="shared" si="18"/>
        <v>50000</v>
      </c>
      <c r="F230" s="179">
        <f t="shared" si="18"/>
        <v>-50000</v>
      </c>
      <c r="G230" s="179">
        <f t="shared" si="18"/>
        <v>0</v>
      </c>
    </row>
    <row r="231" spans="1:7" ht="15.75" customHeight="1">
      <c r="A231" s="188"/>
      <c r="B231" s="154"/>
      <c r="C231" s="154">
        <v>323</v>
      </c>
      <c r="D231" s="178" t="s">
        <v>57</v>
      </c>
      <c r="E231" s="157">
        <v>50000</v>
      </c>
      <c r="F231" s="157">
        <v>-50000</v>
      </c>
      <c r="G231" s="157">
        <f>SUM(E231+F231)</f>
        <v>0</v>
      </c>
    </row>
    <row r="232" spans="1:7" ht="42.75" customHeight="1">
      <c r="A232" s="236"/>
      <c r="B232" s="237"/>
      <c r="C232" s="237"/>
      <c r="D232" s="238" t="s">
        <v>207</v>
      </c>
      <c r="E232" s="239">
        <f>E234</f>
        <v>190000</v>
      </c>
      <c r="F232" s="239">
        <f>F234</f>
        <v>-190000</v>
      </c>
      <c r="G232" s="239">
        <f>G234</f>
        <v>0</v>
      </c>
    </row>
    <row r="233" spans="1:7" ht="15.75" customHeight="1">
      <c r="A233" s="188"/>
      <c r="B233" s="154"/>
      <c r="C233" s="154"/>
      <c r="D233" s="156" t="s">
        <v>29</v>
      </c>
      <c r="E233" s="179"/>
      <c r="F233" s="179"/>
      <c r="G233" s="179"/>
    </row>
    <row r="234" spans="1:7" ht="15.75" customHeight="1">
      <c r="A234" s="153">
        <v>4</v>
      </c>
      <c r="B234" s="154"/>
      <c r="C234" s="154"/>
      <c r="D234" s="174" t="s">
        <v>70</v>
      </c>
      <c r="E234" s="179">
        <f aca="true" t="shared" si="19" ref="E234:G235">E235</f>
        <v>190000</v>
      </c>
      <c r="F234" s="179">
        <f t="shared" si="19"/>
        <v>-190000</v>
      </c>
      <c r="G234" s="179">
        <f t="shared" si="19"/>
        <v>0</v>
      </c>
    </row>
    <row r="235" spans="1:7" ht="15.75" customHeight="1">
      <c r="A235" s="188"/>
      <c r="B235" s="189">
        <v>42</v>
      </c>
      <c r="C235" s="154"/>
      <c r="D235" s="174" t="s">
        <v>73</v>
      </c>
      <c r="E235" s="179">
        <f t="shared" si="19"/>
        <v>190000</v>
      </c>
      <c r="F235" s="179">
        <f t="shared" si="19"/>
        <v>-190000</v>
      </c>
      <c r="G235" s="179">
        <f t="shared" si="19"/>
        <v>0</v>
      </c>
    </row>
    <row r="236" spans="1:7" ht="15.75" customHeight="1">
      <c r="A236" s="188"/>
      <c r="B236" s="154"/>
      <c r="C236" s="154">
        <v>426</v>
      </c>
      <c r="D236" s="178" t="s">
        <v>76</v>
      </c>
      <c r="E236" s="157">
        <v>190000</v>
      </c>
      <c r="F236" s="157">
        <v>-190000</v>
      </c>
      <c r="G236" s="157">
        <f>SUM(E236+F236)</f>
        <v>0</v>
      </c>
    </row>
    <row r="237" spans="1:7" ht="27" customHeight="1">
      <c r="A237" s="236"/>
      <c r="B237" s="237"/>
      <c r="C237" s="237"/>
      <c r="D237" s="238" t="s">
        <v>208</v>
      </c>
      <c r="E237" s="239">
        <f>E239</f>
        <v>100000</v>
      </c>
      <c r="F237" s="239">
        <f>F239</f>
        <v>-38840</v>
      </c>
      <c r="G237" s="239">
        <f>G239</f>
        <v>61160</v>
      </c>
    </row>
    <row r="238" spans="1:7" ht="15.75" customHeight="1">
      <c r="A238" s="188"/>
      <c r="B238" s="154"/>
      <c r="C238" s="154"/>
      <c r="D238" s="156" t="s">
        <v>29</v>
      </c>
      <c r="E238" s="179"/>
      <c r="F238" s="179"/>
      <c r="G238" s="179"/>
    </row>
    <row r="239" spans="1:7" ht="15.75" customHeight="1">
      <c r="A239" s="153">
        <v>4</v>
      </c>
      <c r="B239" s="154"/>
      <c r="C239" s="154"/>
      <c r="D239" s="174" t="s">
        <v>70</v>
      </c>
      <c r="E239" s="179">
        <f aca="true" t="shared" si="20" ref="E239:G240">E240</f>
        <v>100000</v>
      </c>
      <c r="F239" s="179">
        <f t="shared" si="20"/>
        <v>-38840</v>
      </c>
      <c r="G239" s="179">
        <f t="shared" si="20"/>
        <v>61160</v>
      </c>
    </row>
    <row r="240" spans="1:7" ht="15.75" customHeight="1">
      <c r="A240" s="188"/>
      <c r="B240" s="189">
        <v>42</v>
      </c>
      <c r="C240" s="154"/>
      <c r="D240" s="174" t="s">
        <v>73</v>
      </c>
      <c r="E240" s="179">
        <f t="shared" si="20"/>
        <v>100000</v>
      </c>
      <c r="F240" s="179">
        <f t="shared" si="20"/>
        <v>-38840</v>
      </c>
      <c r="G240" s="179">
        <f t="shared" si="20"/>
        <v>61160</v>
      </c>
    </row>
    <row r="241" spans="1:7" ht="15.75" customHeight="1">
      <c r="A241" s="188"/>
      <c r="B241" s="154"/>
      <c r="C241" s="154">
        <v>426</v>
      </c>
      <c r="D241" s="178" t="s">
        <v>76</v>
      </c>
      <c r="E241" s="157">
        <v>100000</v>
      </c>
      <c r="F241" s="157">
        <v>-38840</v>
      </c>
      <c r="G241" s="157">
        <f>SUM(E241+F241)</f>
        <v>61160</v>
      </c>
    </row>
    <row r="242" spans="1:7" ht="27" customHeight="1">
      <c r="A242" s="240"/>
      <c r="B242" s="241"/>
      <c r="C242" s="241"/>
      <c r="D242" s="238" t="s">
        <v>209</v>
      </c>
      <c r="E242" s="239">
        <f>E244</f>
        <v>30000</v>
      </c>
      <c r="F242" s="239">
        <f>F244</f>
        <v>-30000</v>
      </c>
      <c r="G242" s="239">
        <f>G244</f>
        <v>0</v>
      </c>
    </row>
    <row r="243" spans="1:7" ht="15.75" customHeight="1">
      <c r="A243" s="188"/>
      <c r="B243" s="154"/>
      <c r="C243" s="154"/>
      <c r="D243" s="156" t="s">
        <v>29</v>
      </c>
      <c r="E243" s="179"/>
      <c r="F243" s="179"/>
      <c r="G243" s="179"/>
    </row>
    <row r="244" spans="1:7" ht="15.75" customHeight="1">
      <c r="A244" s="153">
        <v>4</v>
      </c>
      <c r="B244" s="154"/>
      <c r="C244" s="154"/>
      <c r="D244" s="174" t="s">
        <v>70</v>
      </c>
      <c r="E244" s="179">
        <f aca="true" t="shared" si="21" ref="E244:G245">E245</f>
        <v>30000</v>
      </c>
      <c r="F244" s="179">
        <f t="shared" si="21"/>
        <v>-30000</v>
      </c>
      <c r="G244" s="179">
        <f t="shared" si="21"/>
        <v>0</v>
      </c>
    </row>
    <row r="245" spans="1:7" ht="15.75" customHeight="1">
      <c r="A245" s="188"/>
      <c r="B245" s="189">
        <v>42</v>
      </c>
      <c r="C245" s="154"/>
      <c r="D245" s="174" t="s">
        <v>73</v>
      </c>
      <c r="E245" s="179">
        <f t="shared" si="21"/>
        <v>30000</v>
      </c>
      <c r="F245" s="179">
        <f t="shared" si="21"/>
        <v>-30000</v>
      </c>
      <c r="G245" s="179">
        <f t="shared" si="21"/>
        <v>0</v>
      </c>
    </row>
    <row r="246" spans="1:7" ht="15.75" customHeight="1">
      <c r="A246" s="188"/>
      <c r="B246" s="154"/>
      <c r="C246" s="154">
        <v>426</v>
      </c>
      <c r="D246" s="178" t="s">
        <v>76</v>
      </c>
      <c r="E246" s="157">
        <v>30000</v>
      </c>
      <c r="F246" s="157">
        <v>-30000</v>
      </c>
      <c r="G246" s="157">
        <f>SUM(E246+F246)</f>
        <v>0</v>
      </c>
    </row>
    <row r="247" spans="1:7" ht="28.5" customHeight="1">
      <c r="A247" s="240"/>
      <c r="B247" s="241"/>
      <c r="C247" s="241"/>
      <c r="D247" s="238" t="s">
        <v>210</v>
      </c>
      <c r="E247" s="239">
        <f>E249</f>
        <v>20000</v>
      </c>
      <c r="F247" s="239">
        <f>F249</f>
        <v>-20000</v>
      </c>
      <c r="G247" s="239">
        <f>G249</f>
        <v>0</v>
      </c>
    </row>
    <row r="248" spans="1:7" ht="15.75" customHeight="1">
      <c r="A248" s="188"/>
      <c r="B248" s="154"/>
      <c r="C248" s="154"/>
      <c r="D248" s="156" t="s">
        <v>29</v>
      </c>
      <c r="E248" s="179"/>
      <c r="F248" s="179"/>
      <c r="G248" s="179"/>
    </row>
    <row r="249" spans="1:7" ht="15.75" customHeight="1">
      <c r="A249" s="153">
        <v>4</v>
      </c>
      <c r="B249" s="154"/>
      <c r="C249" s="154"/>
      <c r="D249" s="174" t="s">
        <v>70</v>
      </c>
      <c r="E249" s="179">
        <f aca="true" t="shared" si="22" ref="E249:G250">E250</f>
        <v>20000</v>
      </c>
      <c r="F249" s="179">
        <f t="shared" si="22"/>
        <v>-20000</v>
      </c>
      <c r="G249" s="179">
        <f t="shared" si="22"/>
        <v>0</v>
      </c>
    </row>
    <row r="250" spans="1:7" ht="15.75" customHeight="1">
      <c r="A250" s="188"/>
      <c r="B250" s="189">
        <v>42</v>
      </c>
      <c r="C250" s="154"/>
      <c r="D250" s="174" t="s">
        <v>73</v>
      </c>
      <c r="E250" s="179">
        <f t="shared" si="22"/>
        <v>20000</v>
      </c>
      <c r="F250" s="179">
        <f t="shared" si="22"/>
        <v>-20000</v>
      </c>
      <c r="G250" s="179">
        <f t="shared" si="22"/>
        <v>0</v>
      </c>
    </row>
    <row r="251" spans="1:7" ht="15.75" customHeight="1">
      <c r="A251" s="188"/>
      <c r="B251" s="154"/>
      <c r="C251" s="154">
        <v>426</v>
      </c>
      <c r="D251" s="178" t="s">
        <v>76</v>
      </c>
      <c r="E251" s="157">
        <v>20000</v>
      </c>
      <c r="F251" s="157">
        <v>-20000</v>
      </c>
      <c r="G251" s="157">
        <f>SUM(E251+F251)</f>
        <v>0</v>
      </c>
    </row>
    <row r="252" spans="1:7" ht="26.25" customHeight="1">
      <c r="A252" s="240"/>
      <c r="B252" s="241"/>
      <c r="C252" s="241"/>
      <c r="D252" s="238" t="s">
        <v>211</v>
      </c>
      <c r="E252" s="239">
        <f>E254</f>
        <v>20000</v>
      </c>
      <c r="F252" s="239">
        <f>F254</f>
        <v>-20000</v>
      </c>
      <c r="G252" s="239">
        <f>G254</f>
        <v>0</v>
      </c>
    </row>
    <row r="253" spans="1:7" ht="15.75" customHeight="1">
      <c r="A253" s="188"/>
      <c r="B253" s="154"/>
      <c r="C253" s="154"/>
      <c r="D253" s="156" t="s">
        <v>29</v>
      </c>
      <c r="E253" s="179"/>
      <c r="F253" s="179"/>
      <c r="G253" s="179"/>
    </row>
    <row r="254" spans="1:7" ht="15.75" customHeight="1">
      <c r="A254" s="153">
        <v>4</v>
      </c>
      <c r="B254" s="154"/>
      <c r="C254" s="154"/>
      <c r="D254" s="174" t="s">
        <v>70</v>
      </c>
      <c r="E254" s="179">
        <f aca="true" t="shared" si="23" ref="E254:G255">E255</f>
        <v>20000</v>
      </c>
      <c r="F254" s="179">
        <f t="shared" si="23"/>
        <v>-20000</v>
      </c>
      <c r="G254" s="179">
        <f t="shared" si="23"/>
        <v>0</v>
      </c>
    </row>
    <row r="255" spans="1:7" ht="15.75" customHeight="1">
      <c r="A255" s="188"/>
      <c r="B255" s="189">
        <v>42</v>
      </c>
      <c r="C255" s="154"/>
      <c r="D255" s="174" t="s">
        <v>73</v>
      </c>
      <c r="E255" s="179">
        <f t="shared" si="23"/>
        <v>20000</v>
      </c>
      <c r="F255" s="179">
        <f t="shared" si="23"/>
        <v>-20000</v>
      </c>
      <c r="G255" s="179">
        <f t="shared" si="23"/>
        <v>0</v>
      </c>
    </row>
    <row r="256" spans="1:7" ht="15.75" customHeight="1">
      <c r="A256" s="188"/>
      <c r="B256" s="154"/>
      <c r="C256" s="154">
        <v>426</v>
      </c>
      <c r="D256" s="178" t="s">
        <v>76</v>
      </c>
      <c r="E256" s="157">
        <v>20000</v>
      </c>
      <c r="F256" s="157">
        <v>-20000</v>
      </c>
      <c r="G256" s="157">
        <f>SUM(E256+F256)</f>
        <v>0</v>
      </c>
    </row>
    <row r="257" spans="1:7" ht="29.25" customHeight="1">
      <c r="A257" s="240"/>
      <c r="B257" s="241"/>
      <c r="C257" s="241"/>
      <c r="D257" s="238" t="s">
        <v>212</v>
      </c>
      <c r="E257" s="239">
        <f>E259</f>
        <v>400000</v>
      </c>
      <c r="F257" s="239">
        <f>F259</f>
        <v>-400000</v>
      </c>
      <c r="G257" s="239">
        <f>G259</f>
        <v>0</v>
      </c>
    </row>
    <row r="258" spans="1:7" ht="15.75" customHeight="1">
      <c r="A258" s="188"/>
      <c r="B258" s="154"/>
      <c r="C258" s="154"/>
      <c r="D258" s="156" t="s">
        <v>29</v>
      </c>
      <c r="E258" s="179"/>
      <c r="F258" s="179"/>
      <c r="G258" s="179"/>
    </row>
    <row r="259" spans="1:7" ht="15.75" customHeight="1">
      <c r="A259" s="153">
        <v>4</v>
      </c>
      <c r="B259" s="154"/>
      <c r="C259" s="154"/>
      <c r="D259" s="174" t="s">
        <v>70</v>
      </c>
      <c r="E259" s="179">
        <f>E260</f>
        <v>400000</v>
      </c>
      <c r="F259" s="179">
        <f>F260</f>
        <v>-400000</v>
      </c>
      <c r="G259" s="179">
        <f>G260</f>
        <v>0</v>
      </c>
    </row>
    <row r="260" spans="1:7" ht="15.75" customHeight="1">
      <c r="A260" s="188"/>
      <c r="B260" s="189">
        <v>42</v>
      </c>
      <c r="C260" s="154"/>
      <c r="D260" s="174" t="s">
        <v>73</v>
      </c>
      <c r="E260" s="179">
        <v>400000</v>
      </c>
      <c r="F260" s="179">
        <f>F261</f>
        <v>-400000</v>
      </c>
      <c r="G260" s="179">
        <f>G261</f>
        <v>0</v>
      </c>
    </row>
    <row r="261" spans="1:13" ht="15.75" customHeight="1">
      <c r="A261" s="188"/>
      <c r="B261" s="154"/>
      <c r="C261" s="154">
        <v>426</v>
      </c>
      <c r="D261" s="178" t="s">
        <v>76</v>
      </c>
      <c r="E261" s="157">
        <v>400000</v>
      </c>
      <c r="F261" s="157">
        <v>-400000</v>
      </c>
      <c r="G261" s="157">
        <f>SUM(E261+F261)</f>
        <v>0</v>
      </c>
      <c r="M261" s="242"/>
    </row>
    <row r="262" spans="1:7" ht="26.25" customHeight="1">
      <c r="A262" s="243"/>
      <c r="B262" s="244"/>
      <c r="C262" s="244"/>
      <c r="D262" s="245" t="s">
        <v>213</v>
      </c>
      <c r="E262" s="239">
        <f>E264</f>
        <v>71000</v>
      </c>
      <c r="F262" s="239">
        <f>F264</f>
        <v>0</v>
      </c>
      <c r="G262" s="239">
        <f>G264</f>
        <v>71000</v>
      </c>
    </row>
    <row r="263" spans="1:7" ht="15.75" customHeight="1">
      <c r="A263" s="188"/>
      <c r="B263" s="154"/>
      <c r="C263" s="154"/>
      <c r="D263" s="178" t="s">
        <v>38</v>
      </c>
      <c r="E263" s="157"/>
      <c r="F263" s="157"/>
      <c r="G263" s="157"/>
    </row>
    <row r="264" spans="1:7" ht="15.75" customHeight="1">
      <c r="A264" s="188">
        <v>4</v>
      </c>
      <c r="B264" s="154"/>
      <c r="C264" s="154"/>
      <c r="D264" s="178" t="s">
        <v>70</v>
      </c>
      <c r="E264" s="157">
        <f>E265</f>
        <v>71000</v>
      </c>
      <c r="F264" s="157">
        <f>F265</f>
        <v>0</v>
      </c>
      <c r="G264" s="157">
        <f>G265</f>
        <v>71000</v>
      </c>
    </row>
    <row r="265" spans="1:7" ht="15.75" customHeight="1">
      <c r="A265" s="188"/>
      <c r="B265" s="154">
        <v>42</v>
      </c>
      <c r="C265" s="154"/>
      <c r="D265" s="178" t="s">
        <v>73</v>
      </c>
      <c r="E265" s="157">
        <v>71000</v>
      </c>
      <c r="F265" s="157">
        <v>0</v>
      </c>
      <c r="G265" s="157">
        <v>71000</v>
      </c>
    </row>
    <row r="266" spans="1:7" ht="15.75" customHeight="1">
      <c r="A266" s="188"/>
      <c r="B266" s="154"/>
      <c r="C266" s="154">
        <v>426</v>
      </c>
      <c r="D266" s="178" t="s">
        <v>76</v>
      </c>
      <c r="E266" s="157">
        <v>71000</v>
      </c>
      <c r="F266" s="157">
        <v>0</v>
      </c>
      <c r="G266" s="157">
        <f>SUM(E266+F266)</f>
        <v>71000</v>
      </c>
    </row>
    <row r="267" spans="1:7" ht="28.5" customHeight="1">
      <c r="A267" s="246"/>
      <c r="B267" s="247"/>
      <c r="C267" s="247"/>
      <c r="D267" s="248" t="s">
        <v>214</v>
      </c>
      <c r="E267" s="235">
        <f>E269</f>
        <v>500000</v>
      </c>
      <c r="F267" s="235">
        <f>F269</f>
        <v>-500000</v>
      </c>
      <c r="G267" s="235">
        <f>G269</f>
        <v>0</v>
      </c>
    </row>
    <row r="268" spans="1:7" ht="15.75" customHeight="1">
      <c r="A268" s="188"/>
      <c r="B268" s="154"/>
      <c r="C268" s="154"/>
      <c r="D268" s="156" t="s">
        <v>116</v>
      </c>
      <c r="E268" s="179"/>
      <c r="F268" s="179"/>
      <c r="G268" s="179"/>
    </row>
    <row r="269" spans="1:7" ht="15.75" customHeight="1">
      <c r="A269" s="153">
        <v>4</v>
      </c>
      <c r="B269" s="154"/>
      <c r="C269" s="154"/>
      <c r="D269" s="174" t="s">
        <v>70</v>
      </c>
      <c r="E269" s="179">
        <f aca="true" t="shared" si="24" ref="E269:G270">E270</f>
        <v>500000</v>
      </c>
      <c r="F269" s="179">
        <f t="shared" si="24"/>
        <v>-500000</v>
      </c>
      <c r="G269" s="179">
        <f t="shared" si="24"/>
        <v>0</v>
      </c>
    </row>
    <row r="270" spans="1:7" ht="15.75" customHeight="1">
      <c r="A270" s="188"/>
      <c r="B270" s="189">
        <v>42</v>
      </c>
      <c r="C270" s="154"/>
      <c r="D270" s="174" t="s">
        <v>73</v>
      </c>
      <c r="E270" s="179">
        <f t="shared" si="24"/>
        <v>500000</v>
      </c>
      <c r="F270" s="179">
        <f t="shared" si="24"/>
        <v>-500000</v>
      </c>
      <c r="G270" s="179">
        <f t="shared" si="24"/>
        <v>0</v>
      </c>
    </row>
    <row r="271" spans="1:7" ht="15.75" customHeight="1">
      <c r="A271" s="188"/>
      <c r="B271" s="154"/>
      <c r="C271" s="154">
        <v>426</v>
      </c>
      <c r="D271" s="178" t="s">
        <v>76</v>
      </c>
      <c r="E271" s="157">
        <v>500000</v>
      </c>
      <c r="F271" s="157">
        <v>-500000</v>
      </c>
      <c r="G271" s="157">
        <f>SUM(E271+F271)</f>
        <v>0</v>
      </c>
    </row>
    <row r="272" spans="1:7" ht="36.75" customHeight="1">
      <c r="A272" s="180"/>
      <c r="B272" s="249"/>
      <c r="C272" s="249"/>
      <c r="D272" s="165" t="s">
        <v>195</v>
      </c>
      <c r="E272" s="166">
        <f>E274</f>
        <v>990000</v>
      </c>
      <c r="F272" s="166">
        <f>F274</f>
        <v>-130000</v>
      </c>
      <c r="G272" s="166">
        <f>G274</f>
        <v>860000</v>
      </c>
    </row>
    <row r="273" spans="1:7" ht="15.75" customHeight="1">
      <c r="A273" s="188"/>
      <c r="B273" s="154"/>
      <c r="C273" s="154"/>
      <c r="D273" s="156" t="s">
        <v>29</v>
      </c>
      <c r="E273" s="179"/>
      <c r="F273" s="179"/>
      <c r="G273" s="179"/>
    </row>
    <row r="274" spans="1:7" ht="15.75" customHeight="1">
      <c r="A274" s="153">
        <v>3</v>
      </c>
      <c r="B274" s="154"/>
      <c r="C274" s="154"/>
      <c r="D274" s="174" t="s">
        <v>49</v>
      </c>
      <c r="E274" s="179">
        <f aca="true" t="shared" si="25" ref="E274:G275">E275</f>
        <v>990000</v>
      </c>
      <c r="F274" s="179">
        <f t="shared" si="25"/>
        <v>-130000</v>
      </c>
      <c r="G274" s="179">
        <f t="shared" si="25"/>
        <v>860000</v>
      </c>
    </row>
    <row r="275" spans="1:7" ht="15.75" customHeight="1">
      <c r="A275" s="188"/>
      <c r="B275" s="189">
        <v>32</v>
      </c>
      <c r="C275" s="154"/>
      <c r="D275" s="174" t="s">
        <v>54</v>
      </c>
      <c r="E275" s="179">
        <f t="shared" si="25"/>
        <v>990000</v>
      </c>
      <c r="F275" s="179">
        <f t="shared" si="25"/>
        <v>-130000</v>
      </c>
      <c r="G275" s="179">
        <f t="shared" si="25"/>
        <v>860000</v>
      </c>
    </row>
    <row r="276" spans="1:7" ht="15.75" customHeight="1">
      <c r="A276" s="188"/>
      <c r="B276" s="154"/>
      <c r="C276" s="154">
        <v>323</v>
      </c>
      <c r="D276" s="178" t="s">
        <v>57</v>
      </c>
      <c r="E276" s="157">
        <v>990000</v>
      </c>
      <c r="F276" s="157">
        <v>-130000</v>
      </c>
      <c r="G276" s="157">
        <f>SUM(E276+F276)</f>
        <v>860000</v>
      </c>
    </row>
    <row r="277" spans="1:7" ht="29.25" customHeight="1">
      <c r="A277" s="162"/>
      <c r="B277" s="163"/>
      <c r="C277" s="163"/>
      <c r="D277" s="165" t="s">
        <v>159</v>
      </c>
      <c r="E277" s="182">
        <f>E279</f>
        <v>30000</v>
      </c>
      <c r="F277" s="166">
        <f>F279</f>
        <v>-30000</v>
      </c>
      <c r="G277" s="166">
        <f>G279</f>
        <v>0</v>
      </c>
    </row>
    <row r="278" spans="1:7" ht="15.75" customHeight="1">
      <c r="A278" s="188"/>
      <c r="B278" s="154"/>
      <c r="C278" s="154"/>
      <c r="D278" s="156" t="s">
        <v>29</v>
      </c>
      <c r="E278" s="179"/>
      <c r="F278" s="179"/>
      <c r="G278" s="179"/>
    </row>
    <row r="279" spans="1:7" ht="15.75" customHeight="1">
      <c r="A279" s="153">
        <v>4</v>
      </c>
      <c r="B279" s="154"/>
      <c r="C279" s="154"/>
      <c r="D279" s="174" t="s">
        <v>70</v>
      </c>
      <c r="E279" s="179">
        <f>E280</f>
        <v>30000</v>
      </c>
      <c r="F279" s="179">
        <f>F280</f>
        <v>-30000</v>
      </c>
      <c r="G279" s="179">
        <f>G280</f>
        <v>0</v>
      </c>
    </row>
    <row r="280" spans="1:7" ht="15.75" customHeight="1">
      <c r="A280" s="188"/>
      <c r="B280" s="189">
        <v>42</v>
      </c>
      <c r="C280" s="154"/>
      <c r="D280" s="174" t="s">
        <v>73</v>
      </c>
      <c r="E280" s="179">
        <v>30000</v>
      </c>
      <c r="F280" s="179">
        <f>F281</f>
        <v>-30000</v>
      </c>
      <c r="G280" s="179">
        <f>G281</f>
        <v>0</v>
      </c>
    </row>
    <row r="281" spans="1:7" ht="15.75" customHeight="1">
      <c r="A281" s="188"/>
      <c r="B281" s="154"/>
      <c r="C281" s="154">
        <v>422</v>
      </c>
      <c r="D281" s="178" t="s">
        <v>75</v>
      </c>
      <c r="E281" s="157">
        <v>30000</v>
      </c>
      <c r="F281" s="157">
        <v>-30000</v>
      </c>
      <c r="G281" s="157">
        <f>SUM(E281+F281)</f>
        <v>0</v>
      </c>
    </row>
    <row r="282" spans="1:7" ht="25.5" customHeight="1">
      <c r="A282" s="250"/>
      <c r="B282" s="251"/>
      <c r="C282" s="251"/>
      <c r="D282" s="252" t="s">
        <v>160</v>
      </c>
      <c r="E282" s="253">
        <f>E284</f>
        <v>40000</v>
      </c>
      <c r="F282" s="253">
        <f>F284</f>
        <v>-40000</v>
      </c>
      <c r="G282" s="253">
        <f>G284</f>
        <v>0</v>
      </c>
    </row>
    <row r="283" spans="1:7" ht="15.75" customHeight="1">
      <c r="A283" s="188"/>
      <c r="B283" s="154"/>
      <c r="C283" s="154"/>
      <c r="D283" s="156" t="s">
        <v>29</v>
      </c>
      <c r="E283" s="179"/>
      <c r="F283" s="179"/>
      <c r="G283" s="179"/>
    </row>
    <row r="284" spans="1:7" ht="15.75" customHeight="1">
      <c r="A284" s="153">
        <v>4</v>
      </c>
      <c r="B284" s="154"/>
      <c r="C284" s="154"/>
      <c r="D284" s="174" t="s">
        <v>70</v>
      </c>
      <c r="E284" s="179">
        <f aca="true" t="shared" si="26" ref="E284:G285">E285</f>
        <v>40000</v>
      </c>
      <c r="F284" s="179">
        <f t="shared" si="26"/>
        <v>-40000</v>
      </c>
      <c r="G284" s="179">
        <f t="shared" si="26"/>
        <v>0</v>
      </c>
    </row>
    <row r="285" spans="1:7" ht="15.75" customHeight="1">
      <c r="A285" s="188"/>
      <c r="B285" s="189">
        <v>41</v>
      </c>
      <c r="C285" s="154"/>
      <c r="D285" s="174" t="s">
        <v>71</v>
      </c>
      <c r="E285" s="179">
        <f t="shared" si="26"/>
        <v>40000</v>
      </c>
      <c r="F285" s="179">
        <f t="shared" si="26"/>
        <v>-40000</v>
      </c>
      <c r="G285" s="179">
        <f t="shared" si="26"/>
        <v>0</v>
      </c>
    </row>
    <row r="286" spans="1:7" ht="15.75" customHeight="1">
      <c r="A286" s="188"/>
      <c r="B286" s="154"/>
      <c r="C286" s="154">
        <v>411</v>
      </c>
      <c r="D286" s="178" t="s">
        <v>117</v>
      </c>
      <c r="E286" s="157">
        <v>40000</v>
      </c>
      <c r="F286" s="157">
        <v>-40000</v>
      </c>
      <c r="G286" s="157">
        <f>SUM(E286+F286)</f>
        <v>0</v>
      </c>
    </row>
    <row r="287" spans="1:7" ht="27" customHeight="1">
      <c r="A287" s="250"/>
      <c r="B287" s="251"/>
      <c r="C287" s="251"/>
      <c r="D287" s="252" t="s">
        <v>118</v>
      </c>
      <c r="E287" s="253">
        <f>E289</f>
        <v>100000</v>
      </c>
      <c r="F287" s="253">
        <f>F289</f>
        <v>0</v>
      </c>
      <c r="G287" s="253">
        <f>G289</f>
        <v>100000</v>
      </c>
    </row>
    <row r="288" spans="1:7" ht="21" customHeight="1">
      <c r="A288" s="188"/>
      <c r="B288" s="154"/>
      <c r="C288" s="154"/>
      <c r="D288" s="156" t="s">
        <v>119</v>
      </c>
      <c r="E288" s="179"/>
      <c r="F288" s="179"/>
      <c r="G288" s="179"/>
    </row>
    <row r="289" spans="1:7" ht="15.75" customHeight="1">
      <c r="A289" s="153">
        <v>4</v>
      </c>
      <c r="B289" s="154"/>
      <c r="C289" s="154"/>
      <c r="D289" s="174" t="s">
        <v>70</v>
      </c>
      <c r="E289" s="179">
        <f aca="true" t="shared" si="27" ref="E289:G290">E290</f>
        <v>100000</v>
      </c>
      <c r="F289" s="179">
        <f t="shared" si="27"/>
        <v>0</v>
      </c>
      <c r="G289" s="179">
        <f t="shared" si="27"/>
        <v>100000</v>
      </c>
    </row>
    <row r="290" spans="1:7" ht="15.75" customHeight="1">
      <c r="A290" s="188"/>
      <c r="B290" s="189">
        <v>41</v>
      </c>
      <c r="C290" s="154"/>
      <c r="D290" s="174" t="s">
        <v>71</v>
      </c>
      <c r="E290" s="179">
        <f t="shared" si="27"/>
        <v>100000</v>
      </c>
      <c r="F290" s="179">
        <f t="shared" si="27"/>
        <v>0</v>
      </c>
      <c r="G290" s="179">
        <f t="shared" si="27"/>
        <v>100000</v>
      </c>
    </row>
    <row r="291" spans="1:7" ht="15.75" customHeight="1">
      <c r="A291" s="188"/>
      <c r="B291" s="154"/>
      <c r="C291" s="154">
        <v>411</v>
      </c>
      <c r="D291" s="178" t="s">
        <v>117</v>
      </c>
      <c r="E291" s="157">
        <v>100000</v>
      </c>
      <c r="F291" s="157">
        <v>0</v>
      </c>
      <c r="G291" s="157">
        <f>SUM(E291+F291)</f>
        <v>100000</v>
      </c>
    </row>
    <row r="292" spans="1:7" ht="26.25" customHeight="1">
      <c r="A292" s="250"/>
      <c r="B292" s="251"/>
      <c r="C292" s="251"/>
      <c r="D292" s="252" t="s">
        <v>161</v>
      </c>
      <c r="E292" s="253">
        <f>E294</f>
        <v>100000</v>
      </c>
      <c r="F292" s="253">
        <f>F294</f>
        <v>-100000</v>
      </c>
      <c r="G292" s="253">
        <f>G294</f>
        <v>0</v>
      </c>
    </row>
    <row r="293" spans="1:7" ht="15.75" customHeight="1">
      <c r="A293" s="188"/>
      <c r="B293" s="154"/>
      <c r="C293" s="154"/>
      <c r="D293" s="156" t="s">
        <v>120</v>
      </c>
      <c r="E293" s="179"/>
      <c r="F293" s="179"/>
      <c r="G293" s="179"/>
    </row>
    <row r="294" spans="1:7" ht="15.75" customHeight="1">
      <c r="A294" s="153">
        <v>4</v>
      </c>
      <c r="B294" s="154"/>
      <c r="C294" s="154"/>
      <c r="D294" s="174" t="s">
        <v>70</v>
      </c>
      <c r="E294" s="179">
        <f aca="true" t="shared" si="28" ref="E294:G295">E295</f>
        <v>100000</v>
      </c>
      <c r="F294" s="179">
        <f t="shared" si="28"/>
        <v>-100000</v>
      </c>
      <c r="G294" s="179">
        <f t="shared" si="28"/>
        <v>0</v>
      </c>
    </row>
    <row r="295" spans="1:7" ht="15.75" customHeight="1">
      <c r="A295" s="188"/>
      <c r="B295" s="189">
        <v>41</v>
      </c>
      <c r="C295" s="154"/>
      <c r="D295" s="174" t="s">
        <v>71</v>
      </c>
      <c r="E295" s="179">
        <f t="shared" si="28"/>
        <v>100000</v>
      </c>
      <c r="F295" s="179">
        <f t="shared" si="28"/>
        <v>-100000</v>
      </c>
      <c r="G295" s="179">
        <f t="shared" si="28"/>
        <v>0</v>
      </c>
    </row>
    <row r="296" spans="1:7" ht="15.75" customHeight="1">
      <c r="A296" s="188"/>
      <c r="B296" s="154"/>
      <c r="C296" s="154">
        <v>411</v>
      </c>
      <c r="D296" s="178" t="s">
        <v>117</v>
      </c>
      <c r="E296" s="157">
        <v>100000</v>
      </c>
      <c r="F296" s="157">
        <v>-100000</v>
      </c>
      <c r="G296" s="157">
        <f>SUM(E296+F296)</f>
        <v>0</v>
      </c>
    </row>
    <row r="297" spans="1:7" ht="30" customHeight="1">
      <c r="A297" s="250"/>
      <c r="B297" s="251"/>
      <c r="C297" s="251"/>
      <c r="D297" s="252" t="s">
        <v>162</v>
      </c>
      <c r="E297" s="253">
        <f>E299</f>
        <v>30000</v>
      </c>
      <c r="F297" s="253">
        <f>F299</f>
        <v>-30000</v>
      </c>
      <c r="G297" s="253">
        <f>G299</f>
        <v>0</v>
      </c>
    </row>
    <row r="298" spans="1:7" ht="15.75" customHeight="1">
      <c r="A298" s="188"/>
      <c r="B298" s="154"/>
      <c r="C298" s="154"/>
      <c r="D298" s="156" t="s">
        <v>24</v>
      </c>
      <c r="E298" s="179"/>
      <c r="F298" s="179"/>
      <c r="G298" s="179"/>
    </row>
    <row r="299" spans="1:7" ht="15.75" customHeight="1">
      <c r="A299" s="153">
        <v>4</v>
      </c>
      <c r="B299" s="154"/>
      <c r="C299" s="154"/>
      <c r="D299" s="174" t="s">
        <v>70</v>
      </c>
      <c r="E299" s="179">
        <f aca="true" t="shared" si="29" ref="E299:G300">E300</f>
        <v>30000</v>
      </c>
      <c r="F299" s="179">
        <f t="shared" si="29"/>
        <v>-30000</v>
      </c>
      <c r="G299" s="179">
        <f t="shared" si="29"/>
        <v>0</v>
      </c>
    </row>
    <row r="300" spans="1:7" ht="15.75" customHeight="1">
      <c r="A300" s="188"/>
      <c r="B300" s="189">
        <v>41</v>
      </c>
      <c r="C300" s="154"/>
      <c r="D300" s="174" t="s">
        <v>71</v>
      </c>
      <c r="E300" s="179">
        <f t="shared" si="29"/>
        <v>30000</v>
      </c>
      <c r="F300" s="179">
        <f t="shared" si="29"/>
        <v>-30000</v>
      </c>
      <c r="G300" s="179">
        <f t="shared" si="29"/>
        <v>0</v>
      </c>
    </row>
    <row r="301" spans="1:7" ht="15.75" customHeight="1">
      <c r="A301" s="188"/>
      <c r="B301" s="154"/>
      <c r="C301" s="154">
        <v>411</v>
      </c>
      <c r="D301" s="178" t="s">
        <v>117</v>
      </c>
      <c r="E301" s="157">
        <v>30000</v>
      </c>
      <c r="F301" s="157">
        <v>-30000</v>
      </c>
      <c r="G301" s="157">
        <f>SUM(E301+F301)</f>
        <v>0</v>
      </c>
    </row>
    <row r="302" spans="1:7" ht="29.25" customHeight="1">
      <c r="A302" s="250"/>
      <c r="B302" s="251"/>
      <c r="C302" s="251"/>
      <c r="D302" s="252" t="s">
        <v>163</v>
      </c>
      <c r="E302" s="253">
        <f>E304</f>
        <v>30000</v>
      </c>
      <c r="F302" s="253">
        <f>F304</f>
        <v>-30000</v>
      </c>
      <c r="G302" s="253">
        <f>G304</f>
        <v>0</v>
      </c>
    </row>
    <row r="303" spans="1:7" ht="15.75" customHeight="1">
      <c r="A303" s="188"/>
      <c r="B303" s="154"/>
      <c r="C303" s="154"/>
      <c r="D303" s="156" t="s">
        <v>24</v>
      </c>
      <c r="E303" s="179"/>
      <c r="F303" s="179"/>
      <c r="G303" s="179"/>
    </row>
    <row r="304" spans="1:7" ht="15.75" customHeight="1">
      <c r="A304" s="153">
        <v>4</v>
      </c>
      <c r="B304" s="154"/>
      <c r="C304" s="154"/>
      <c r="D304" s="174" t="s">
        <v>70</v>
      </c>
      <c r="E304" s="179">
        <f aca="true" t="shared" si="30" ref="E304:G305">E305</f>
        <v>30000</v>
      </c>
      <c r="F304" s="179">
        <f t="shared" si="30"/>
        <v>-30000</v>
      </c>
      <c r="G304" s="179">
        <f t="shared" si="30"/>
        <v>0</v>
      </c>
    </row>
    <row r="305" spans="1:7" ht="15.75" customHeight="1">
      <c r="A305" s="188"/>
      <c r="B305" s="189">
        <v>41</v>
      </c>
      <c r="C305" s="154"/>
      <c r="D305" s="174" t="s">
        <v>71</v>
      </c>
      <c r="E305" s="179">
        <f t="shared" si="30"/>
        <v>30000</v>
      </c>
      <c r="F305" s="179">
        <f t="shared" si="30"/>
        <v>-30000</v>
      </c>
      <c r="G305" s="179">
        <f t="shared" si="30"/>
        <v>0</v>
      </c>
    </row>
    <row r="306" spans="1:7" ht="15.75" customHeight="1">
      <c r="A306" s="188"/>
      <c r="B306" s="154"/>
      <c r="C306" s="154">
        <v>411</v>
      </c>
      <c r="D306" s="178" t="s">
        <v>117</v>
      </c>
      <c r="E306" s="157">
        <v>30000</v>
      </c>
      <c r="F306" s="157">
        <v>-30000</v>
      </c>
      <c r="G306" s="157">
        <f>SUM(E306+F306)</f>
        <v>0</v>
      </c>
    </row>
    <row r="307" spans="1:7" ht="51.75" customHeight="1">
      <c r="A307" s="250"/>
      <c r="B307" s="251"/>
      <c r="C307" s="251"/>
      <c r="D307" s="252" t="s">
        <v>164</v>
      </c>
      <c r="E307" s="253">
        <f>E309</f>
        <v>150000</v>
      </c>
      <c r="F307" s="253">
        <f>F309</f>
        <v>-150000</v>
      </c>
      <c r="G307" s="253">
        <f>G309</f>
        <v>0</v>
      </c>
    </row>
    <row r="308" spans="1:7" ht="15.75" customHeight="1">
      <c r="A308" s="188"/>
      <c r="B308" s="154"/>
      <c r="C308" s="154"/>
      <c r="D308" s="156" t="s">
        <v>24</v>
      </c>
      <c r="E308" s="179"/>
      <c r="F308" s="179"/>
      <c r="G308" s="179"/>
    </row>
    <row r="309" spans="1:7" ht="15.75" customHeight="1">
      <c r="A309" s="153">
        <v>4</v>
      </c>
      <c r="B309" s="154"/>
      <c r="C309" s="154"/>
      <c r="D309" s="174" t="s">
        <v>70</v>
      </c>
      <c r="E309" s="179">
        <f aca="true" t="shared" si="31" ref="E309:G310">E310</f>
        <v>150000</v>
      </c>
      <c r="F309" s="179">
        <f t="shared" si="31"/>
        <v>-150000</v>
      </c>
      <c r="G309" s="179">
        <f t="shared" si="31"/>
        <v>0</v>
      </c>
    </row>
    <row r="310" spans="1:7" ht="15.75" customHeight="1">
      <c r="A310" s="188"/>
      <c r="B310" s="189">
        <v>41</v>
      </c>
      <c r="C310" s="154"/>
      <c r="D310" s="174" t="s">
        <v>71</v>
      </c>
      <c r="E310" s="179">
        <f t="shared" si="31"/>
        <v>150000</v>
      </c>
      <c r="F310" s="179">
        <f t="shared" si="31"/>
        <v>-150000</v>
      </c>
      <c r="G310" s="179">
        <f t="shared" si="31"/>
        <v>0</v>
      </c>
    </row>
    <row r="311" spans="1:7" ht="15.75" customHeight="1">
      <c r="A311" s="188"/>
      <c r="B311" s="154"/>
      <c r="C311" s="154">
        <v>411</v>
      </c>
      <c r="D311" s="178" t="s">
        <v>117</v>
      </c>
      <c r="E311" s="157">
        <v>150000</v>
      </c>
      <c r="F311" s="157">
        <v>-150000</v>
      </c>
      <c r="G311" s="157">
        <f>SUM(E311+F311)</f>
        <v>0</v>
      </c>
    </row>
    <row r="312" spans="1:7" ht="30" customHeight="1">
      <c r="A312" s="250"/>
      <c r="B312" s="251"/>
      <c r="C312" s="251"/>
      <c r="D312" s="252" t="s">
        <v>165</v>
      </c>
      <c r="E312" s="253">
        <f>E314</f>
        <v>200000</v>
      </c>
      <c r="F312" s="253">
        <f>F314</f>
        <v>-200000</v>
      </c>
      <c r="G312" s="253">
        <f>G314</f>
        <v>0</v>
      </c>
    </row>
    <row r="313" spans="1:7" ht="15.75" customHeight="1">
      <c r="A313" s="188"/>
      <c r="B313" s="154"/>
      <c r="C313" s="154"/>
      <c r="D313" s="156" t="s">
        <v>29</v>
      </c>
      <c r="E313" s="179"/>
      <c r="F313" s="179"/>
      <c r="G313" s="179"/>
    </row>
    <row r="314" spans="1:7" ht="15.75" customHeight="1">
      <c r="A314" s="153">
        <v>4</v>
      </c>
      <c r="B314" s="154"/>
      <c r="C314" s="154"/>
      <c r="D314" s="174" t="s">
        <v>70</v>
      </c>
      <c r="E314" s="179">
        <f aca="true" t="shared" si="32" ref="E314:G315">E315</f>
        <v>200000</v>
      </c>
      <c r="F314" s="179">
        <f t="shared" si="32"/>
        <v>-200000</v>
      </c>
      <c r="G314" s="179">
        <f t="shared" si="32"/>
        <v>0</v>
      </c>
    </row>
    <row r="315" spans="1:7" ht="15.75" customHeight="1">
      <c r="A315" s="188"/>
      <c r="B315" s="189">
        <v>41</v>
      </c>
      <c r="C315" s="154"/>
      <c r="D315" s="174" t="s">
        <v>71</v>
      </c>
      <c r="E315" s="179">
        <f t="shared" si="32"/>
        <v>200000</v>
      </c>
      <c r="F315" s="179">
        <f t="shared" si="32"/>
        <v>-200000</v>
      </c>
      <c r="G315" s="179">
        <f t="shared" si="32"/>
        <v>0</v>
      </c>
    </row>
    <row r="316" spans="1:7" ht="15.75" customHeight="1">
      <c r="A316" s="188"/>
      <c r="B316" s="154"/>
      <c r="C316" s="154">
        <v>411</v>
      </c>
      <c r="D316" s="178" t="s">
        <v>117</v>
      </c>
      <c r="E316" s="157">
        <v>200000</v>
      </c>
      <c r="F316" s="157">
        <v>-200000</v>
      </c>
      <c r="G316" s="157">
        <f>SUM(E316+F316)</f>
        <v>0</v>
      </c>
    </row>
    <row r="317" spans="1:7" ht="27" customHeight="1">
      <c r="A317" s="250"/>
      <c r="B317" s="251"/>
      <c r="C317" s="251"/>
      <c r="D317" s="252" t="s">
        <v>166</v>
      </c>
      <c r="E317" s="253">
        <f>E319</f>
        <v>80000</v>
      </c>
      <c r="F317" s="253">
        <f>F319</f>
        <v>-80000</v>
      </c>
      <c r="G317" s="253">
        <f>G319</f>
        <v>0</v>
      </c>
    </row>
    <row r="318" spans="1:7" ht="15.75" customHeight="1">
      <c r="A318" s="188"/>
      <c r="B318" s="154"/>
      <c r="C318" s="154"/>
      <c r="D318" s="156" t="s">
        <v>24</v>
      </c>
      <c r="E318" s="179"/>
      <c r="F318" s="179"/>
      <c r="G318" s="179"/>
    </row>
    <row r="319" spans="1:7" ht="15.75" customHeight="1">
      <c r="A319" s="153">
        <v>4</v>
      </c>
      <c r="B319" s="154"/>
      <c r="C319" s="154"/>
      <c r="D319" s="174" t="s">
        <v>70</v>
      </c>
      <c r="E319" s="179">
        <f aca="true" t="shared" si="33" ref="E319:G320">E320</f>
        <v>80000</v>
      </c>
      <c r="F319" s="179">
        <f t="shared" si="33"/>
        <v>-80000</v>
      </c>
      <c r="G319" s="179">
        <f t="shared" si="33"/>
        <v>0</v>
      </c>
    </row>
    <row r="320" spans="1:7" ht="15.75" customHeight="1">
      <c r="A320" s="188"/>
      <c r="B320" s="189">
        <v>41</v>
      </c>
      <c r="C320" s="154"/>
      <c r="D320" s="174" t="s">
        <v>71</v>
      </c>
      <c r="E320" s="179">
        <f t="shared" si="33"/>
        <v>80000</v>
      </c>
      <c r="F320" s="179">
        <f t="shared" si="33"/>
        <v>-80000</v>
      </c>
      <c r="G320" s="179">
        <f t="shared" si="33"/>
        <v>0</v>
      </c>
    </row>
    <row r="321" spans="1:7" ht="15.75" customHeight="1">
      <c r="A321" s="188"/>
      <c r="B321" s="154"/>
      <c r="C321" s="154">
        <v>411</v>
      </c>
      <c r="D321" s="178" t="s">
        <v>117</v>
      </c>
      <c r="E321" s="157">
        <v>80000</v>
      </c>
      <c r="F321" s="157">
        <v>-80000</v>
      </c>
      <c r="G321" s="157">
        <f>SUM(E321+F321)</f>
        <v>0</v>
      </c>
    </row>
    <row r="322" spans="1:7" ht="22.5" customHeight="1">
      <c r="A322" s="254"/>
      <c r="B322" s="255"/>
      <c r="C322" s="255"/>
      <c r="D322" s="256" t="s">
        <v>121</v>
      </c>
      <c r="E322" s="28">
        <f>E324</f>
        <v>1113000</v>
      </c>
      <c r="F322" s="28">
        <f>F324</f>
        <v>-66000</v>
      </c>
      <c r="G322" s="28">
        <f>G324</f>
        <v>1047000</v>
      </c>
    </row>
    <row r="323" spans="1:7" ht="19.5" customHeight="1">
      <c r="A323" s="137"/>
      <c r="B323" s="138"/>
      <c r="C323" s="138"/>
      <c r="D323" s="156" t="s">
        <v>122</v>
      </c>
      <c r="E323" s="157"/>
      <c r="F323" s="157"/>
      <c r="G323" s="157"/>
    </row>
    <row r="324" spans="1:7" ht="30">
      <c r="A324" s="203"/>
      <c r="B324" s="204"/>
      <c r="C324" s="204"/>
      <c r="D324" s="161" t="s">
        <v>151</v>
      </c>
      <c r="E324" s="32">
        <f>E325+E331</f>
        <v>1113000</v>
      </c>
      <c r="F324" s="32">
        <f>F325+F331</f>
        <v>-66000</v>
      </c>
      <c r="G324" s="32">
        <f>G325+G331</f>
        <v>1047000</v>
      </c>
    </row>
    <row r="325" spans="1:7" ht="16.5" customHeight="1">
      <c r="A325" s="190"/>
      <c r="B325" s="191"/>
      <c r="C325" s="191"/>
      <c r="D325" s="165" t="s">
        <v>167</v>
      </c>
      <c r="E325" s="182">
        <f>E327</f>
        <v>780000</v>
      </c>
      <c r="F325" s="182">
        <f>F327</f>
        <v>130000</v>
      </c>
      <c r="G325" s="182">
        <f>G327</f>
        <v>910000</v>
      </c>
    </row>
    <row r="326" spans="1:7" ht="15">
      <c r="A326" s="137"/>
      <c r="B326" s="138"/>
      <c r="C326" s="138"/>
      <c r="D326" s="156" t="s">
        <v>29</v>
      </c>
      <c r="E326" s="179"/>
      <c r="F326" s="179"/>
      <c r="G326" s="179"/>
    </row>
    <row r="327" spans="1:7" ht="15">
      <c r="A327" s="257">
        <v>3</v>
      </c>
      <c r="B327" s="138"/>
      <c r="C327" s="138"/>
      <c r="D327" s="174" t="s">
        <v>49</v>
      </c>
      <c r="E327" s="179">
        <f>E328</f>
        <v>780000</v>
      </c>
      <c r="F327" s="179">
        <f>F328</f>
        <v>130000</v>
      </c>
      <c r="G327" s="179">
        <f>G328</f>
        <v>910000</v>
      </c>
    </row>
    <row r="328" spans="1:7" ht="15">
      <c r="A328" s="137"/>
      <c r="B328" s="258">
        <v>32</v>
      </c>
      <c r="C328" s="138"/>
      <c r="D328" s="174" t="s">
        <v>54</v>
      </c>
      <c r="E328" s="179">
        <f>SUM(E329+E330)</f>
        <v>780000</v>
      </c>
      <c r="F328" s="179">
        <f>SUM(F329+F330)</f>
        <v>130000</v>
      </c>
      <c r="G328" s="179">
        <f>SUM(G329+G330)</f>
        <v>910000</v>
      </c>
    </row>
    <row r="329" spans="1:7" ht="15">
      <c r="A329" s="137"/>
      <c r="B329" s="258"/>
      <c r="C329" s="138">
        <v>322</v>
      </c>
      <c r="D329" s="178" t="s">
        <v>56</v>
      </c>
      <c r="E329" s="210">
        <v>0</v>
      </c>
      <c r="F329" s="210">
        <v>10000</v>
      </c>
      <c r="G329" s="157">
        <f>SUM(E329+F329)</f>
        <v>10000</v>
      </c>
    </row>
    <row r="330" spans="1:7" ht="15">
      <c r="A330" s="137"/>
      <c r="B330" s="138"/>
      <c r="C330" s="138">
        <v>323</v>
      </c>
      <c r="D330" s="178" t="s">
        <v>57</v>
      </c>
      <c r="E330" s="157">
        <v>780000</v>
      </c>
      <c r="F330" s="157">
        <v>120000</v>
      </c>
      <c r="G330" s="157">
        <f>SUM(E330+F330)</f>
        <v>900000</v>
      </c>
    </row>
    <row r="331" spans="1:7" ht="18.75" customHeight="1">
      <c r="A331" s="190"/>
      <c r="B331" s="191"/>
      <c r="C331" s="191"/>
      <c r="D331" s="165" t="s">
        <v>168</v>
      </c>
      <c r="E331" s="182">
        <f>E333</f>
        <v>333000</v>
      </c>
      <c r="F331" s="182">
        <f>F333</f>
        <v>-196000</v>
      </c>
      <c r="G331" s="182">
        <f>G333</f>
        <v>137000</v>
      </c>
    </row>
    <row r="332" spans="1:7" ht="15">
      <c r="A332" s="192"/>
      <c r="B332" s="193"/>
      <c r="C332" s="193"/>
      <c r="D332" s="156" t="s">
        <v>24</v>
      </c>
      <c r="E332" s="179"/>
      <c r="F332" s="179"/>
      <c r="G332" s="179"/>
    </row>
    <row r="333" spans="1:7" ht="15">
      <c r="A333" s="257">
        <v>3</v>
      </c>
      <c r="B333" s="138"/>
      <c r="C333" s="138"/>
      <c r="D333" s="174" t="s">
        <v>49</v>
      </c>
      <c r="E333" s="179">
        <f>E334+E336</f>
        <v>333000</v>
      </c>
      <c r="F333" s="179">
        <f>F334+F336</f>
        <v>-196000</v>
      </c>
      <c r="G333" s="179">
        <f>G334+G336</f>
        <v>137000</v>
      </c>
    </row>
    <row r="334" spans="1:7" ht="15">
      <c r="A334" s="257"/>
      <c r="B334" s="258">
        <v>32</v>
      </c>
      <c r="C334" s="138"/>
      <c r="D334" s="174" t="s">
        <v>54</v>
      </c>
      <c r="E334" s="179">
        <f>E335</f>
        <v>83000</v>
      </c>
      <c r="F334" s="179">
        <f>F335</f>
        <v>-56000</v>
      </c>
      <c r="G334" s="179">
        <f>G335</f>
        <v>27000</v>
      </c>
    </row>
    <row r="335" spans="1:7" ht="15">
      <c r="A335" s="257"/>
      <c r="B335" s="138"/>
      <c r="C335" s="138">
        <v>329</v>
      </c>
      <c r="D335" s="178" t="s">
        <v>59</v>
      </c>
      <c r="E335" s="210">
        <v>83000</v>
      </c>
      <c r="F335" s="179">
        <v>-56000</v>
      </c>
      <c r="G335" s="157">
        <f>SUM(E335+F335)</f>
        <v>27000</v>
      </c>
    </row>
    <row r="336" spans="1:7" ht="15">
      <c r="A336" s="137"/>
      <c r="B336" s="258">
        <v>38</v>
      </c>
      <c r="C336" s="138"/>
      <c r="D336" s="174" t="s">
        <v>67</v>
      </c>
      <c r="E336" s="179">
        <f>E337</f>
        <v>250000</v>
      </c>
      <c r="F336" s="179">
        <f>F337</f>
        <v>-140000</v>
      </c>
      <c r="G336" s="179">
        <f>G337</f>
        <v>110000</v>
      </c>
    </row>
    <row r="337" spans="1:7" ht="15">
      <c r="A337" s="137"/>
      <c r="B337" s="138"/>
      <c r="C337" s="138">
        <v>381</v>
      </c>
      <c r="D337" s="178" t="s">
        <v>68</v>
      </c>
      <c r="E337" s="157">
        <v>250000</v>
      </c>
      <c r="F337" s="157">
        <v>-140000</v>
      </c>
      <c r="G337" s="157">
        <f>SUM(E337+F337)</f>
        <v>110000</v>
      </c>
    </row>
    <row r="338" spans="1:7" ht="32.25" customHeight="1">
      <c r="A338" s="149"/>
      <c r="B338" s="150"/>
      <c r="C338" s="150"/>
      <c r="D338" s="256" t="s">
        <v>123</v>
      </c>
      <c r="E338" s="32">
        <f>E340+E358</f>
        <v>222500</v>
      </c>
      <c r="F338" s="32">
        <f>F340+F358</f>
        <v>-176000</v>
      </c>
      <c r="G338" s="32">
        <f>G340+G358</f>
        <v>46500</v>
      </c>
    </row>
    <row r="339" spans="1:7" ht="19.5" customHeight="1">
      <c r="A339" s="137"/>
      <c r="B339" s="138"/>
      <c r="C339" s="138"/>
      <c r="D339" s="156" t="s">
        <v>124</v>
      </c>
      <c r="E339" s="157"/>
      <c r="F339" s="157"/>
      <c r="G339" s="157"/>
    </row>
    <row r="340" spans="1:7" ht="30">
      <c r="A340" s="203"/>
      <c r="B340" s="204"/>
      <c r="C340" s="204"/>
      <c r="D340" s="161" t="s">
        <v>152</v>
      </c>
      <c r="E340" s="32">
        <f>E341+E351</f>
        <v>193500</v>
      </c>
      <c r="F340" s="32">
        <f>F341+F351</f>
        <v>-164500</v>
      </c>
      <c r="G340" s="32">
        <f>G341+G351</f>
        <v>29000</v>
      </c>
    </row>
    <row r="341" spans="1:7" ht="17.25" customHeight="1">
      <c r="A341" s="220"/>
      <c r="B341" s="217"/>
      <c r="C341" s="217"/>
      <c r="D341" s="218" t="s">
        <v>196</v>
      </c>
      <c r="E341" s="219">
        <f>E343</f>
        <v>177500</v>
      </c>
      <c r="F341" s="219">
        <f>F343</f>
        <v>-168500</v>
      </c>
      <c r="G341" s="219">
        <f>G343</f>
        <v>9000</v>
      </c>
    </row>
    <row r="342" spans="1:7" ht="15">
      <c r="A342" s="192"/>
      <c r="B342" s="193"/>
      <c r="C342" s="193"/>
      <c r="D342" s="156" t="s">
        <v>24</v>
      </c>
      <c r="E342" s="179"/>
      <c r="F342" s="179"/>
      <c r="G342" s="179"/>
    </row>
    <row r="343" spans="1:7" ht="15">
      <c r="A343" s="257">
        <v>3</v>
      </c>
      <c r="B343" s="138"/>
      <c r="C343" s="138"/>
      <c r="D343" s="174" t="s">
        <v>49</v>
      </c>
      <c r="E343" s="179">
        <f>E344+E347+E349</f>
        <v>177500</v>
      </c>
      <c r="F343" s="179">
        <f>F344+F347+F349</f>
        <v>-168500</v>
      </c>
      <c r="G343" s="179">
        <f>G344+G347+G349</f>
        <v>9000</v>
      </c>
    </row>
    <row r="344" spans="1:7" ht="15">
      <c r="A344" s="137"/>
      <c r="B344" s="258">
        <v>32</v>
      </c>
      <c r="C344" s="138"/>
      <c r="D344" s="174" t="s">
        <v>54</v>
      </c>
      <c r="E344" s="179">
        <f>E345+E346</f>
        <v>24000</v>
      </c>
      <c r="F344" s="179">
        <f>F345+F346</f>
        <v>-15000</v>
      </c>
      <c r="G344" s="179">
        <f>G345+G346</f>
        <v>9000</v>
      </c>
    </row>
    <row r="345" spans="1:7" ht="15">
      <c r="A345" s="137"/>
      <c r="B345" s="258"/>
      <c r="C345" s="138">
        <v>322</v>
      </c>
      <c r="D345" s="178" t="s">
        <v>56</v>
      </c>
      <c r="E345" s="210">
        <v>20000</v>
      </c>
      <c r="F345" s="210">
        <v>-16000</v>
      </c>
      <c r="G345" s="157">
        <f>SUM(E345+F345)</f>
        <v>4000</v>
      </c>
    </row>
    <row r="346" spans="1:7" ht="15">
      <c r="A346" s="137"/>
      <c r="B346" s="138"/>
      <c r="C346" s="138">
        <v>323</v>
      </c>
      <c r="D346" s="178" t="s">
        <v>57</v>
      </c>
      <c r="E346" s="157">
        <v>4000</v>
      </c>
      <c r="F346" s="157">
        <v>1000</v>
      </c>
      <c r="G346" s="157">
        <f>SUM(E346+F346)</f>
        <v>5000</v>
      </c>
    </row>
    <row r="347" spans="1:7" ht="15">
      <c r="A347" s="137"/>
      <c r="B347" s="258">
        <v>36</v>
      </c>
      <c r="C347" s="138"/>
      <c r="D347" s="174" t="s">
        <v>63</v>
      </c>
      <c r="E347" s="179">
        <f>E348</f>
        <v>150000</v>
      </c>
      <c r="F347" s="179">
        <f>F348</f>
        <v>-150000</v>
      </c>
      <c r="G347" s="179">
        <f>G348</f>
        <v>0</v>
      </c>
    </row>
    <row r="348" spans="1:7" ht="15">
      <c r="A348" s="137"/>
      <c r="B348" s="138"/>
      <c r="C348" s="138">
        <v>363</v>
      </c>
      <c r="D348" s="178" t="s">
        <v>64</v>
      </c>
      <c r="E348" s="157">
        <v>150000</v>
      </c>
      <c r="F348" s="157">
        <v>-150000</v>
      </c>
      <c r="G348" s="157">
        <f>SUM(E348+F348)</f>
        <v>0</v>
      </c>
    </row>
    <row r="349" spans="1:7" ht="15">
      <c r="A349" s="257"/>
      <c r="B349" s="258">
        <v>38</v>
      </c>
      <c r="C349" s="258"/>
      <c r="D349" s="174" t="s">
        <v>67</v>
      </c>
      <c r="E349" s="179">
        <f>E350</f>
        <v>3500</v>
      </c>
      <c r="F349" s="179">
        <f>F350</f>
        <v>-3500</v>
      </c>
      <c r="G349" s="179">
        <f>G350</f>
        <v>0</v>
      </c>
    </row>
    <row r="350" spans="1:7" ht="15">
      <c r="A350" s="137"/>
      <c r="B350" s="138"/>
      <c r="C350" s="138">
        <v>381</v>
      </c>
      <c r="D350" s="178" t="s">
        <v>68</v>
      </c>
      <c r="E350" s="157">
        <v>3500</v>
      </c>
      <c r="F350" s="157">
        <v>-3500</v>
      </c>
      <c r="G350" s="157">
        <f>SUM(E350+F350)</f>
        <v>0</v>
      </c>
    </row>
    <row r="351" spans="1:7" ht="15">
      <c r="A351" s="220"/>
      <c r="B351" s="217"/>
      <c r="C351" s="217"/>
      <c r="D351" s="218" t="s">
        <v>197</v>
      </c>
      <c r="E351" s="219">
        <f>E353</f>
        <v>16000</v>
      </c>
      <c r="F351" s="219">
        <f>F353</f>
        <v>4000</v>
      </c>
      <c r="G351" s="219">
        <f>G353</f>
        <v>20000</v>
      </c>
    </row>
    <row r="352" spans="1:7" ht="15">
      <c r="A352" s="192"/>
      <c r="B352" s="193"/>
      <c r="C352" s="193"/>
      <c r="D352" s="156" t="s">
        <v>24</v>
      </c>
      <c r="E352" s="179"/>
      <c r="F352" s="179"/>
      <c r="G352" s="179"/>
    </row>
    <row r="353" spans="1:7" ht="15">
      <c r="A353" s="257">
        <v>3</v>
      </c>
      <c r="B353" s="138"/>
      <c r="C353" s="138"/>
      <c r="D353" s="174" t="s">
        <v>49</v>
      </c>
      <c r="E353" s="179">
        <f>E354</f>
        <v>16000</v>
      </c>
      <c r="F353" s="179">
        <f>F354</f>
        <v>4000</v>
      </c>
      <c r="G353" s="179">
        <f>G354</f>
        <v>20000</v>
      </c>
    </row>
    <row r="354" spans="1:7" ht="15">
      <c r="A354" s="137"/>
      <c r="B354" s="258">
        <v>32</v>
      </c>
      <c r="C354" s="138"/>
      <c r="D354" s="174" t="s">
        <v>54</v>
      </c>
      <c r="E354" s="179">
        <f>E355+E356</f>
        <v>16000</v>
      </c>
      <c r="F354" s="179">
        <f>F355+F356</f>
        <v>4000</v>
      </c>
      <c r="G354" s="179">
        <f>G355+G356</f>
        <v>20000</v>
      </c>
    </row>
    <row r="355" spans="1:7" ht="15">
      <c r="A355" s="137"/>
      <c r="B355" s="138"/>
      <c r="C355" s="138">
        <v>323</v>
      </c>
      <c r="D355" s="178" t="s">
        <v>57</v>
      </c>
      <c r="E355" s="157">
        <v>11000</v>
      </c>
      <c r="F355" s="157">
        <v>3000</v>
      </c>
      <c r="G355" s="157">
        <f>SUM(E355+F355)</f>
        <v>14000</v>
      </c>
    </row>
    <row r="356" spans="1:7" ht="15">
      <c r="A356" s="137"/>
      <c r="B356" s="138"/>
      <c r="C356" s="138">
        <v>329</v>
      </c>
      <c r="D356" s="178" t="s">
        <v>59</v>
      </c>
      <c r="E356" s="157">
        <v>5000</v>
      </c>
      <c r="F356" s="157">
        <v>1000</v>
      </c>
      <c r="G356" s="157">
        <f>SUM(E356+F356)</f>
        <v>6000</v>
      </c>
    </row>
    <row r="357" spans="1:7" ht="18" customHeight="1">
      <c r="A357" s="137"/>
      <c r="B357" s="138"/>
      <c r="C357" s="138"/>
      <c r="D357" s="156" t="s">
        <v>124</v>
      </c>
      <c r="E357" s="157"/>
      <c r="F357" s="157"/>
      <c r="G357" s="157"/>
    </row>
    <row r="358" spans="1:7" ht="32.25" customHeight="1">
      <c r="A358" s="203"/>
      <c r="B358" s="204"/>
      <c r="C358" s="204"/>
      <c r="D358" s="161" t="s">
        <v>153</v>
      </c>
      <c r="E358" s="32">
        <f>E359+E364+E369</f>
        <v>29000</v>
      </c>
      <c r="F358" s="32">
        <f>F359+F364+F369</f>
        <v>-11500</v>
      </c>
      <c r="G358" s="32">
        <f>G359+G364+G369</f>
        <v>17500</v>
      </c>
    </row>
    <row r="359" spans="1:7" ht="15">
      <c r="A359" s="216"/>
      <c r="B359" s="217"/>
      <c r="C359" s="217"/>
      <c r="D359" s="218" t="s">
        <v>198</v>
      </c>
      <c r="E359" s="219">
        <f>E361</f>
        <v>15000</v>
      </c>
      <c r="F359" s="219">
        <f>F361</f>
        <v>-8500</v>
      </c>
      <c r="G359" s="219">
        <f>G361</f>
        <v>6500</v>
      </c>
    </row>
    <row r="360" spans="1:7" ht="15">
      <c r="A360" s="137"/>
      <c r="B360" s="138"/>
      <c r="C360" s="138"/>
      <c r="D360" s="156" t="s">
        <v>24</v>
      </c>
      <c r="E360" s="179"/>
      <c r="F360" s="179"/>
      <c r="G360" s="179"/>
    </row>
    <row r="361" spans="1:7" ht="15">
      <c r="A361" s="257">
        <v>3</v>
      </c>
      <c r="B361" s="138"/>
      <c r="C361" s="138"/>
      <c r="D361" s="174" t="s">
        <v>49</v>
      </c>
      <c r="E361" s="179">
        <f aca="true" t="shared" si="34" ref="E361:G362">E362</f>
        <v>15000</v>
      </c>
      <c r="F361" s="179">
        <f t="shared" si="34"/>
        <v>-8500</v>
      </c>
      <c r="G361" s="179">
        <f t="shared" si="34"/>
        <v>6500</v>
      </c>
    </row>
    <row r="362" spans="1:7" ht="15">
      <c r="A362" s="137"/>
      <c r="B362" s="258">
        <v>32</v>
      </c>
      <c r="C362" s="138"/>
      <c r="D362" s="174" t="s">
        <v>54</v>
      </c>
      <c r="E362" s="179">
        <f t="shared" si="34"/>
        <v>15000</v>
      </c>
      <c r="F362" s="179">
        <f t="shared" si="34"/>
        <v>-8500</v>
      </c>
      <c r="G362" s="179">
        <f t="shared" si="34"/>
        <v>6500</v>
      </c>
    </row>
    <row r="363" spans="1:7" ht="15">
      <c r="A363" s="137"/>
      <c r="B363" s="138"/>
      <c r="C363" s="138">
        <v>329</v>
      </c>
      <c r="D363" s="178" t="s">
        <v>59</v>
      </c>
      <c r="E363" s="157">
        <v>15000</v>
      </c>
      <c r="F363" s="157">
        <v>-8500</v>
      </c>
      <c r="G363" s="157">
        <f>SUM(E363+F363)</f>
        <v>6500</v>
      </c>
    </row>
    <row r="364" spans="1:7" ht="15">
      <c r="A364" s="220"/>
      <c r="B364" s="217"/>
      <c r="C364" s="217"/>
      <c r="D364" s="218" t="s">
        <v>199</v>
      </c>
      <c r="E364" s="219">
        <f>E366</f>
        <v>10000</v>
      </c>
      <c r="F364" s="219">
        <f>F366</f>
        <v>0</v>
      </c>
      <c r="G364" s="219">
        <f>G366</f>
        <v>10000</v>
      </c>
    </row>
    <row r="365" spans="1:7" ht="15">
      <c r="A365" s="137"/>
      <c r="B365" s="138"/>
      <c r="C365" s="138"/>
      <c r="D365" s="156" t="s">
        <v>24</v>
      </c>
      <c r="E365" s="179"/>
      <c r="F365" s="179"/>
      <c r="G365" s="179"/>
    </row>
    <row r="366" spans="1:7" ht="15">
      <c r="A366" s="257">
        <v>3</v>
      </c>
      <c r="B366" s="138"/>
      <c r="C366" s="138"/>
      <c r="D366" s="174" t="s">
        <v>49</v>
      </c>
      <c r="E366" s="179">
        <f>E367</f>
        <v>10000</v>
      </c>
      <c r="F366" s="179">
        <f>F367</f>
        <v>0</v>
      </c>
      <c r="G366" s="179">
        <f>G367</f>
        <v>10000</v>
      </c>
    </row>
    <row r="367" spans="1:7" ht="15">
      <c r="A367" s="137"/>
      <c r="B367" s="258">
        <v>32</v>
      </c>
      <c r="C367" s="138"/>
      <c r="D367" s="174" t="s">
        <v>54</v>
      </c>
      <c r="E367" s="179">
        <f>E368</f>
        <v>10000</v>
      </c>
      <c r="F367" s="179">
        <v>0</v>
      </c>
      <c r="G367" s="179">
        <v>10000</v>
      </c>
    </row>
    <row r="368" spans="1:7" ht="15">
      <c r="A368" s="137"/>
      <c r="B368" s="138"/>
      <c r="C368" s="138">
        <v>329</v>
      </c>
      <c r="D368" s="178" t="s">
        <v>59</v>
      </c>
      <c r="E368" s="157">
        <v>10000</v>
      </c>
      <c r="F368" s="157">
        <v>0</v>
      </c>
      <c r="G368" s="157">
        <f>SUM(E368+F368)</f>
        <v>10000</v>
      </c>
    </row>
    <row r="369" spans="1:7" ht="17.25" customHeight="1">
      <c r="A369" s="216"/>
      <c r="B369" s="217"/>
      <c r="C369" s="217"/>
      <c r="D369" s="218" t="s">
        <v>200</v>
      </c>
      <c r="E369" s="219">
        <f>E371</f>
        <v>4000</v>
      </c>
      <c r="F369" s="219">
        <f>F371</f>
        <v>-3000</v>
      </c>
      <c r="G369" s="219">
        <f>G371</f>
        <v>1000</v>
      </c>
    </row>
    <row r="370" spans="1:7" ht="15">
      <c r="A370" s="137"/>
      <c r="B370" s="138"/>
      <c r="C370" s="138"/>
      <c r="D370" s="156" t="s">
        <v>24</v>
      </c>
      <c r="E370" s="179"/>
      <c r="F370" s="179"/>
      <c r="G370" s="179"/>
    </row>
    <row r="371" spans="1:7" ht="15">
      <c r="A371" s="257">
        <v>3</v>
      </c>
      <c r="B371" s="138"/>
      <c r="C371" s="138"/>
      <c r="D371" s="174" t="s">
        <v>49</v>
      </c>
      <c r="E371" s="179">
        <f aca="true" t="shared" si="35" ref="E371:G372">E372</f>
        <v>4000</v>
      </c>
      <c r="F371" s="179">
        <f t="shared" si="35"/>
        <v>-3000</v>
      </c>
      <c r="G371" s="179">
        <f t="shared" si="35"/>
        <v>1000</v>
      </c>
    </row>
    <row r="372" spans="1:7" ht="15">
      <c r="A372" s="137"/>
      <c r="B372" s="258">
        <v>38</v>
      </c>
      <c r="C372" s="138"/>
      <c r="D372" s="174" t="s">
        <v>67</v>
      </c>
      <c r="E372" s="179">
        <f t="shared" si="35"/>
        <v>4000</v>
      </c>
      <c r="F372" s="179">
        <f t="shared" si="35"/>
        <v>-3000</v>
      </c>
      <c r="G372" s="179">
        <f t="shared" si="35"/>
        <v>1000</v>
      </c>
    </row>
    <row r="373" spans="1:7" ht="15">
      <c r="A373" s="137"/>
      <c r="B373" s="138"/>
      <c r="C373" s="138">
        <v>381</v>
      </c>
      <c r="D373" s="178" t="s">
        <v>68</v>
      </c>
      <c r="E373" s="157">
        <v>4000</v>
      </c>
      <c r="F373" s="157">
        <v>-3000</v>
      </c>
      <c r="G373" s="157">
        <f>SUM(E373+F373)</f>
        <v>1000</v>
      </c>
    </row>
    <row r="374" spans="1:7" ht="25.5" customHeight="1">
      <c r="A374" s="254"/>
      <c r="B374" s="255"/>
      <c r="C374" s="255"/>
      <c r="D374" s="256" t="s">
        <v>125</v>
      </c>
      <c r="E374" s="28">
        <f>E376</f>
        <v>57000</v>
      </c>
      <c r="F374" s="28">
        <f>F376</f>
        <v>-3050</v>
      </c>
      <c r="G374" s="28">
        <f>G376</f>
        <v>53950</v>
      </c>
    </row>
    <row r="375" spans="1:7" ht="18.75" customHeight="1">
      <c r="A375" s="137"/>
      <c r="B375" s="138"/>
      <c r="C375" s="138"/>
      <c r="D375" s="156" t="s">
        <v>126</v>
      </c>
      <c r="E375" s="157"/>
      <c r="F375" s="157"/>
      <c r="G375" s="157"/>
    </row>
    <row r="376" spans="1:7" ht="23.25" customHeight="1">
      <c r="A376" s="203"/>
      <c r="B376" s="204"/>
      <c r="C376" s="204"/>
      <c r="D376" s="161" t="s">
        <v>154</v>
      </c>
      <c r="E376" s="32">
        <f>E377+E382+E387+E392+E397+E402</f>
        <v>57000</v>
      </c>
      <c r="F376" s="32">
        <f>F377+F382+F387+F392+F397+F402</f>
        <v>-3050</v>
      </c>
      <c r="G376" s="32">
        <f>G377+G382+G387+G392+G397+G402</f>
        <v>53950</v>
      </c>
    </row>
    <row r="377" spans="1:7" ht="18.75" customHeight="1">
      <c r="A377" s="220"/>
      <c r="B377" s="217"/>
      <c r="C377" s="217"/>
      <c r="D377" s="218" t="s">
        <v>234</v>
      </c>
      <c r="E377" s="219">
        <f>E379</f>
        <v>5000</v>
      </c>
      <c r="F377" s="219">
        <f>F379</f>
        <v>500</v>
      </c>
      <c r="G377" s="219">
        <f>G379</f>
        <v>5500</v>
      </c>
    </row>
    <row r="378" spans="1:7" ht="15">
      <c r="A378" s="137"/>
      <c r="B378" s="138"/>
      <c r="C378" s="138"/>
      <c r="D378" s="156" t="s">
        <v>29</v>
      </c>
      <c r="E378" s="179"/>
      <c r="F378" s="179"/>
      <c r="G378" s="179"/>
    </row>
    <row r="379" spans="1:7" ht="15">
      <c r="A379" s="257">
        <v>3</v>
      </c>
      <c r="B379" s="138"/>
      <c r="C379" s="138"/>
      <c r="D379" s="174" t="s">
        <v>49</v>
      </c>
      <c r="E379" s="179">
        <f aca="true" t="shared" si="36" ref="E379:G380">E380</f>
        <v>5000</v>
      </c>
      <c r="F379" s="179">
        <f t="shared" si="36"/>
        <v>500</v>
      </c>
      <c r="G379" s="179">
        <f t="shared" si="36"/>
        <v>5500</v>
      </c>
    </row>
    <row r="380" spans="1:7" ht="15">
      <c r="A380" s="137"/>
      <c r="B380" s="258">
        <v>37</v>
      </c>
      <c r="C380" s="138"/>
      <c r="D380" s="174" t="s">
        <v>233</v>
      </c>
      <c r="E380" s="179">
        <f t="shared" si="36"/>
        <v>5000</v>
      </c>
      <c r="F380" s="179">
        <f t="shared" si="36"/>
        <v>500</v>
      </c>
      <c r="G380" s="179">
        <f t="shared" si="36"/>
        <v>5500</v>
      </c>
    </row>
    <row r="381" spans="1:7" ht="15">
      <c r="A381" s="137"/>
      <c r="B381" s="138"/>
      <c r="C381" s="138">
        <v>372</v>
      </c>
      <c r="D381" s="178" t="s">
        <v>66</v>
      </c>
      <c r="E381" s="157">
        <v>5000</v>
      </c>
      <c r="F381" s="157">
        <v>500</v>
      </c>
      <c r="G381" s="157">
        <f>SUM(E381+F381)</f>
        <v>5500</v>
      </c>
    </row>
    <row r="382" spans="1:7" ht="27.75" customHeight="1">
      <c r="A382" s="216"/>
      <c r="B382" s="217"/>
      <c r="C382" s="217"/>
      <c r="D382" s="218" t="s">
        <v>201</v>
      </c>
      <c r="E382" s="219">
        <f>E384</f>
        <v>6000</v>
      </c>
      <c r="F382" s="219">
        <f>F384</f>
        <v>1000</v>
      </c>
      <c r="G382" s="219">
        <f>G384</f>
        <v>7000</v>
      </c>
    </row>
    <row r="383" spans="1:7" ht="15">
      <c r="A383" s="137"/>
      <c r="B383" s="138"/>
      <c r="C383" s="138"/>
      <c r="D383" s="156" t="s">
        <v>24</v>
      </c>
      <c r="E383" s="179"/>
      <c r="F383" s="179"/>
      <c r="G383" s="179"/>
    </row>
    <row r="384" spans="1:7" ht="15">
      <c r="A384" s="257">
        <v>3</v>
      </c>
      <c r="B384" s="138"/>
      <c r="C384" s="138"/>
      <c r="D384" s="174" t="s">
        <v>49</v>
      </c>
      <c r="E384" s="179">
        <f aca="true" t="shared" si="37" ref="E384:G385">E385</f>
        <v>6000</v>
      </c>
      <c r="F384" s="179">
        <f t="shared" si="37"/>
        <v>1000</v>
      </c>
      <c r="G384" s="179">
        <f t="shared" si="37"/>
        <v>7000</v>
      </c>
    </row>
    <row r="385" spans="1:7" ht="15">
      <c r="A385" s="137"/>
      <c r="B385" s="258">
        <v>37</v>
      </c>
      <c r="C385" s="138"/>
      <c r="D385" s="174" t="s">
        <v>127</v>
      </c>
      <c r="E385" s="179">
        <f t="shared" si="37"/>
        <v>6000</v>
      </c>
      <c r="F385" s="179">
        <f t="shared" si="37"/>
        <v>1000</v>
      </c>
      <c r="G385" s="179">
        <f t="shared" si="37"/>
        <v>7000</v>
      </c>
    </row>
    <row r="386" spans="1:7" ht="26.25">
      <c r="A386" s="137"/>
      <c r="B386" s="138"/>
      <c r="C386" s="138">
        <v>372</v>
      </c>
      <c r="D386" s="178" t="s">
        <v>65</v>
      </c>
      <c r="E386" s="157">
        <v>6000</v>
      </c>
      <c r="F386" s="157">
        <v>1000</v>
      </c>
      <c r="G386" s="157">
        <f>SUM(E386+F386)</f>
        <v>7000</v>
      </c>
    </row>
    <row r="387" spans="1:7" ht="17.25" customHeight="1">
      <c r="A387" s="220"/>
      <c r="B387" s="217"/>
      <c r="C387" s="217"/>
      <c r="D387" s="218" t="s">
        <v>202</v>
      </c>
      <c r="E387" s="219">
        <f>E389</f>
        <v>20000</v>
      </c>
      <c r="F387" s="219">
        <f>F389</f>
        <v>0</v>
      </c>
      <c r="G387" s="219">
        <f>G389</f>
        <v>20000</v>
      </c>
    </row>
    <row r="388" spans="1:7" ht="15">
      <c r="A388" s="137"/>
      <c r="B388" s="138"/>
      <c r="C388" s="138"/>
      <c r="D388" s="156" t="s">
        <v>24</v>
      </c>
      <c r="E388" s="179"/>
      <c r="F388" s="179"/>
      <c r="G388" s="179"/>
    </row>
    <row r="389" spans="1:7" ht="15">
      <c r="A389" s="257">
        <v>3</v>
      </c>
      <c r="B389" s="138"/>
      <c r="C389" s="138"/>
      <c r="D389" s="174" t="s">
        <v>49</v>
      </c>
      <c r="E389" s="179">
        <f>E390</f>
        <v>20000</v>
      </c>
      <c r="F389" s="179">
        <f>F390</f>
        <v>0</v>
      </c>
      <c r="G389" s="179">
        <f>G390</f>
        <v>20000</v>
      </c>
    </row>
    <row r="390" spans="1:7" ht="15">
      <c r="A390" s="137"/>
      <c r="B390" s="258">
        <v>37</v>
      </c>
      <c r="C390" s="138"/>
      <c r="D390" s="174" t="s">
        <v>127</v>
      </c>
      <c r="E390" s="179">
        <f>E391</f>
        <v>20000</v>
      </c>
      <c r="F390" s="179">
        <v>0</v>
      </c>
      <c r="G390" s="179">
        <f>G391</f>
        <v>20000</v>
      </c>
    </row>
    <row r="391" spans="1:7" ht="26.25">
      <c r="A391" s="137"/>
      <c r="B391" s="138"/>
      <c r="C391" s="138">
        <v>372</v>
      </c>
      <c r="D391" s="178" t="s">
        <v>65</v>
      </c>
      <c r="E391" s="157">
        <v>20000</v>
      </c>
      <c r="F391" s="157">
        <v>0</v>
      </c>
      <c r="G391" s="157">
        <f>SUM(E391+F391)</f>
        <v>20000</v>
      </c>
    </row>
    <row r="392" spans="1:7" ht="16.5" customHeight="1">
      <c r="A392" s="220"/>
      <c r="B392" s="217"/>
      <c r="C392" s="217"/>
      <c r="D392" s="218" t="s">
        <v>203</v>
      </c>
      <c r="E392" s="219">
        <f>E394</f>
        <v>8000</v>
      </c>
      <c r="F392" s="219">
        <f>F394</f>
        <v>0</v>
      </c>
      <c r="G392" s="219">
        <f>G394</f>
        <v>8000</v>
      </c>
    </row>
    <row r="393" spans="1:7" ht="15">
      <c r="A393" s="137"/>
      <c r="B393" s="138"/>
      <c r="C393" s="138"/>
      <c r="D393" s="156" t="s">
        <v>24</v>
      </c>
      <c r="E393" s="179"/>
      <c r="F393" s="179"/>
      <c r="G393" s="179"/>
    </row>
    <row r="394" spans="1:7" ht="15">
      <c r="A394" s="257">
        <v>3</v>
      </c>
      <c r="B394" s="138"/>
      <c r="C394" s="138"/>
      <c r="D394" s="174" t="s">
        <v>49</v>
      </c>
      <c r="E394" s="179">
        <f aca="true" t="shared" si="38" ref="E394:G395">E395</f>
        <v>8000</v>
      </c>
      <c r="F394" s="179">
        <f t="shared" si="38"/>
        <v>0</v>
      </c>
      <c r="G394" s="179">
        <f t="shared" si="38"/>
        <v>8000</v>
      </c>
    </row>
    <row r="395" spans="1:7" ht="15">
      <c r="A395" s="137"/>
      <c r="B395" s="258">
        <v>38</v>
      </c>
      <c r="C395" s="138"/>
      <c r="D395" s="174" t="s">
        <v>67</v>
      </c>
      <c r="E395" s="179">
        <f t="shared" si="38"/>
        <v>8000</v>
      </c>
      <c r="F395" s="179">
        <f t="shared" si="38"/>
        <v>0</v>
      </c>
      <c r="G395" s="179">
        <f t="shared" si="38"/>
        <v>8000</v>
      </c>
    </row>
    <row r="396" spans="1:7" ht="15">
      <c r="A396" s="137"/>
      <c r="B396" s="138"/>
      <c r="C396" s="138">
        <v>381</v>
      </c>
      <c r="D396" s="178" t="s">
        <v>68</v>
      </c>
      <c r="E396" s="157">
        <v>8000</v>
      </c>
      <c r="F396" s="157">
        <v>0</v>
      </c>
      <c r="G396" s="157">
        <f>SUM(E396+F396)</f>
        <v>8000</v>
      </c>
    </row>
    <row r="397" spans="1:7" ht="17.25" customHeight="1">
      <c r="A397" s="220"/>
      <c r="B397" s="217"/>
      <c r="C397" s="217"/>
      <c r="D397" s="218" t="s">
        <v>204</v>
      </c>
      <c r="E397" s="219">
        <f>E399</f>
        <v>3000</v>
      </c>
      <c r="F397" s="219">
        <f>F399</f>
        <v>0</v>
      </c>
      <c r="G397" s="219">
        <f>G399</f>
        <v>3000</v>
      </c>
    </row>
    <row r="398" spans="1:7" ht="15">
      <c r="A398" s="192"/>
      <c r="B398" s="193"/>
      <c r="C398" s="193"/>
      <c r="D398" s="156" t="s">
        <v>24</v>
      </c>
      <c r="E398" s="62"/>
      <c r="F398" s="62"/>
      <c r="G398" s="62"/>
    </row>
    <row r="399" spans="1:7" ht="15">
      <c r="A399" s="257">
        <v>3</v>
      </c>
      <c r="B399" s="138"/>
      <c r="C399" s="138"/>
      <c r="D399" s="174" t="s">
        <v>49</v>
      </c>
      <c r="E399" s="179">
        <f aca="true" t="shared" si="39" ref="E399:G400">E400</f>
        <v>3000</v>
      </c>
      <c r="F399" s="179">
        <f t="shared" si="39"/>
        <v>0</v>
      </c>
      <c r="G399" s="179">
        <f t="shared" si="39"/>
        <v>3000</v>
      </c>
    </row>
    <row r="400" spans="1:7" ht="15">
      <c r="A400" s="137"/>
      <c r="B400" s="258">
        <v>38</v>
      </c>
      <c r="C400" s="138"/>
      <c r="D400" s="174" t="s">
        <v>67</v>
      </c>
      <c r="E400" s="179">
        <f t="shared" si="39"/>
        <v>3000</v>
      </c>
      <c r="F400" s="179">
        <f t="shared" si="39"/>
        <v>0</v>
      </c>
      <c r="G400" s="179">
        <f t="shared" si="39"/>
        <v>3000</v>
      </c>
    </row>
    <row r="401" spans="1:7" ht="15">
      <c r="A401" s="137"/>
      <c r="B401" s="138"/>
      <c r="C401" s="138">
        <v>381</v>
      </c>
      <c r="D401" s="178" t="s">
        <v>68</v>
      </c>
      <c r="E401" s="157">
        <v>3000</v>
      </c>
      <c r="F401" s="157">
        <v>0</v>
      </c>
      <c r="G401" s="157">
        <f>SUM(E401+F401)</f>
        <v>3000</v>
      </c>
    </row>
    <row r="402" spans="1:7" ht="26.25">
      <c r="A402" s="220"/>
      <c r="B402" s="217"/>
      <c r="C402" s="217"/>
      <c r="D402" s="218" t="s">
        <v>205</v>
      </c>
      <c r="E402" s="219">
        <f>E404</f>
        <v>15000</v>
      </c>
      <c r="F402" s="219">
        <f>F404</f>
        <v>-4550</v>
      </c>
      <c r="G402" s="219">
        <f>G404</f>
        <v>10450</v>
      </c>
    </row>
    <row r="403" spans="1:7" ht="15">
      <c r="A403" s="192"/>
      <c r="B403" s="193"/>
      <c r="C403" s="193"/>
      <c r="D403" s="156" t="s">
        <v>29</v>
      </c>
      <c r="E403" s="62"/>
      <c r="F403" s="62"/>
      <c r="G403" s="62"/>
    </row>
    <row r="404" spans="1:7" ht="15">
      <c r="A404" s="257">
        <v>3</v>
      </c>
      <c r="B404" s="138"/>
      <c r="C404" s="138"/>
      <c r="D404" s="174" t="s">
        <v>49</v>
      </c>
      <c r="E404" s="179">
        <f aca="true" t="shared" si="40" ref="E404:G405">E405</f>
        <v>15000</v>
      </c>
      <c r="F404" s="179">
        <f t="shared" si="40"/>
        <v>-4550</v>
      </c>
      <c r="G404" s="179">
        <f t="shared" si="40"/>
        <v>10450</v>
      </c>
    </row>
    <row r="405" spans="1:7" ht="15">
      <c r="A405" s="137"/>
      <c r="B405" s="258">
        <v>37</v>
      </c>
      <c r="C405" s="138"/>
      <c r="D405" s="174" t="s">
        <v>127</v>
      </c>
      <c r="E405" s="179">
        <f t="shared" si="40"/>
        <v>15000</v>
      </c>
      <c r="F405" s="179">
        <f t="shared" si="40"/>
        <v>-4550</v>
      </c>
      <c r="G405" s="179">
        <f t="shared" si="40"/>
        <v>10450</v>
      </c>
    </row>
    <row r="406" spans="1:7" ht="26.25">
      <c r="A406" s="137"/>
      <c r="B406" s="138"/>
      <c r="C406" s="138">
        <v>372</v>
      </c>
      <c r="D406" s="178" t="s">
        <v>65</v>
      </c>
      <c r="E406" s="157">
        <v>15000</v>
      </c>
      <c r="F406" s="157">
        <v>-4550</v>
      </c>
      <c r="G406" s="157">
        <f>SUM(E406+F406)</f>
        <v>10450</v>
      </c>
    </row>
    <row r="407" spans="1:7" ht="21" customHeight="1">
      <c r="A407" s="254"/>
      <c r="B407" s="255"/>
      <c r="C407" s="255"/>
      <c r="D407" s="256" t="s">
        <v>128</v>
      </c>
      <c r="E407" s="28">
        <f>E409</f>
        <v>65000</v>
      </c>
      <c r="F407" s="28">
        <f>F409</f>
        <v>-43000</v>
      </c>
      <c r="G407" s="28">
        <f>G409</f>
        <v>22000</v>
      </c>
    </row>
    <row r="408" spans="1:7" ht="15">
      <c r="A408" s="192"/>
      <c r="B408" s="193"/>
      <c r="C408" s="193"/>
      <c r="D408" s="156" t="s">
        <v>122</v>
      </c>
      <c r="E408" s="221"/>
      <c r="F408" s="221"/>
      <c r="G408" s="221"/>
    </row>
    <row r="409" spans="1:7" ht="24.75" customHeight="1">
      <c r="A409" s="203"/>
      <c r="B409" s="204"/>
      <c r="C409" s="204"/>
      <c r="D409" s="161" t="s">
        <v>155</v>
      </c>
      <c r="E409" s="32">
        <f>E410</f>
        <v>65000</v>
      </c>
      <c r="F409" s="32">
        <f>F410</f>
        <v>-43000</v>
      </c>
      <c r="G409" s="32">
        <f>G410</f>
        <v>22000</v>
      </c>
    </row>
    <row r="410" spans="1:7" ht="18" customHeight="1">
      <c r="A410" s="190"/>
      <c r="B410" s="191"/>
      <c r="C410" s="191"/>
      <c r="D410" s="165" t="s">
        <v>169</v>
      </c>
      <c r="E410" s="182">
        <f>SUM(E412,E415)</f>
        <v>65000</v>
      </c>
      <c r="F410" s="182">
        <f>SUM(F412,F415)</f>
        <v>-43000</v>
      </c>
      <c r="G410" s="182">
        <f>SUM(G412,G415)</f>
        <v>22000</v>
      </c>
    </row>
    <row r="411" spans="1:7" ht="15">
      <c r="A411" s="137"/>
      <c r="B411" s="138"/>
      <c r="C411" s="138"/>
      <c r="D411" s="156" t="s">
        <v>24</v>
      </c>
      <c r="E411" s="179"/>
      <c r="F411" s="179"/>
      <c r="G411" s="179"/>
    </row>
    <row r="412" spans="1:7" ht="15">
      <c r="A412" s="257">
        <v>3</v>
      </c>
      <c r="B412" s="138"/>
      <c r="C412" s="138"/>
      <c r="D412" s="174" t="s">
        <v>49</v>
      </c>
      <c r="E412" s="179">
        <f aca="true" t="shared" si="41" ref="E412:G413">E413</f>
        <v>35000</v>
      </c>
      <c r="F412" s="179">
        <f t="shared" si="41"/>
        <v>-13000</v>
      </c>
      <c r="G412" s="179">
        <f t="shared" si="41"/>
        <v>22000</v>
      </c>
    </row>
    <row r="413" spans="1:7" ht="15">
      <c r="A413" s="137"/>
      <c r="B413" s="258">
        <v>38</v>
      </c>
      <c r="C413" s="138"/>
      <c r="D413" s="174" t="s">
        <v>67</v>
      </c>
      <c r="E413" s="179">
        <f t="shared" si="41"/>
        <v>35000</v>
      </c>
      <c r="F413" s="179">
        <f t="shared" si="41"/>
        <v>-13000</v>
      </c>
      <c r="G413" s="179">
        <f t="shared" si="41"/>
        <v>22000</v>
      </c>
    </row>
    <row r="414" spans="1:7" ht="15">
      <c r="A414" s="137"/>
      <c r="B414" s="138"/>
      <c r="C414" s="138">
        <v>381</v>
      </c>
      <c r="D414" s="178" t="s">
        <v>68</v>
      </c>
      <c r="E414" s="157">
        <v>35000</v>
      </c>
      <c r="F414" s="157">
        <v>-13000</v>
      </c>
      <c r="G414" s="157">
        <f>SUM(E414+F414)</f>
        <v>22000</v>
      </c>
    </row>
    <row r="415" spans="1:7" ht="15">
      <c r="A415" s="257">
        <v>4</v>
      </c>
      <c r="B415" s="138"/>
      <c r="C415" s="138"/>
      <c r="D415" s="174" t="s">
        <v>71</v>
      </c>
      <c r="E415" s="179">
        <f aca="true" t="shared" si="42" ref="E415:G416">E416</f>
        <v>30000</v>
      </c>
      <c r="F415" s="179">
        <f t="shared" si="42"/>
        <v>-30000</v>
      </c>
      <c r="G415" s="179">
        <f t="shared" si="42"/>
        <v>0</v>
      </c>
    </row>
    <row r="416" spans="1:7" ht="15">
      <c r="A416" s="137"/>
      <c r="B416" s="258">
        <v>41</v>
      </c>
      <c r="C416" s="138"/>
      <c r="D416" s="174" t="s">
        <v>71</v>
      </c>
      <c r="E416" s="179">
        <f t="shared" si="42"/>
        <v>30000</v>
      </c>
      <c r="F416" s="179">
        <f t="shared" si="42"/>
        <v>-30000</v>
      </c>
      <c r="G416" s="179">
        <f t="shared" si="42"/>
        <v>0</v>
      </c>
    </row>
    <row r="417" spans="1:7" ht="15">
      <c r="A417" s="137"/>
      <c r="B417" s="138"/>
      <c r="C417" s="138">
        <v>411</v>
      </c>
      <c r="D417" s="178" t="s">
        <v>129</v>
      </c>
      <c r="E417" s="157">
        <v>30000</v>
      </c>
      <c r="F417" s="157">
        <v>-30000</v>
      </c>
      <c r="G417" s="157">
        <f>SUM(E417+F417)</f>
        <v>0</v>
      </c>
    </row>
    <row r="418" spans="1:7" ht="21.75" customHeight="1">
      <c r="A418" s="259"/>
      <c r="B418" s="260"/>
      <c r="C418" s="260"/>
      <c r="D418" s="256" t="s">
        <v>130</v>
      </c>
      <c r="E418" s="28">
        <f>E420</f>
        <v>90000</v>
      </c>
      <c r="F418" s="28">
        <f>F420</f>
        <v>-14000</v>
      </c>
      <c r="G418" s="28">
        <f>G420</f>
        <v>76000</v>
      </c>
    </row>
    <row r="419" spans="1:7" ht="15">
      <c r="A419" s="137"/>
      <c r="B419" s="138"/>
      <c r="C419" s="138"/>
      <c r="D419" s="156" t="s">
        <v>131</v>
      </c>
      <c r="E419" s="157"/>
      <c r="F419" s="157"/>
      <c r="G419" s="157"/>
    </row>
    <row r="420" spans="1:7" ht="30">
      <c r="A420" s="203"/>
      <c r="B420" s="204"/>
      <c r="C420" s="204"/>
      <c r="D420" s="161" t="s">
        <v>156</v>
      </c>
      <c r="E420" s="32">
        <f>E421</f>
        <v>90000</v>
      </c>
      <c r="F420" s="32">
        <f>F421</f>
        <v>-14000</v>
      </c>
      <c r="G420" s="32">
        <f>G421</f>
        <v>76000</v>
      </c>
    </row>
    <row r="421" spans="1:7" ht="17.25" customHeight="1">
      <c r="A421" s="190"/>
      <c r="B421" s="191"/>
      <c r="C421" s="191"/>
      <c r="D421" s="261" t="s">
        <v>170</v>
      </c>
      <c r="E421" s="182">
        <f>E423</f>
        <v>90000</v>
      </c>
      <c r="F421" s="182">
        <f>F423</f>
        <v>-14000</v>
      </c>
      <c r="G421" s="182">
        <f>G423</f>
        <v>76000</v>
      </c>
    </row>
    <row r="422" spans="1:7" ht="15">
      <c r="A422" s="137"/>
      <c r="B422" s="138"/>
      <c r="C422" s="138"/>
      <c r="D422" s="156" t="s">
        <v>24</v>
      </c>
      <c r="E422" s="62"/>
      <c r="F422" s="62"/>
      <c r="G422" s="62"/>
    </row>
    <row r="423" spans="1:7" ht="15">
      <c r="A423" s="257">
        <v>3</v>
      </c>
      <c r="B423" s="138"/>
      <c r="C423" s="138"/>
      <c r="D423" s="174" t="s">
        <v>49</v>
      </c>
      <c r="E423" s="179">
        <f>E424+E428</f>
        <v>90000</v>
      </c>
      <c r="F423" s="179">
        <f>F424+F428</f>
        <v>-14000</v>
      </c>
      <c r="G423" s="179">
        <f>G424+G428</f>
        <v>76000</v>
      </c>
    </row>
    <row r="424" spans="1:7" ht="15">
      <c r="A424" s="137"/>
      <c r="B424" s="258">
        <v>32</v>
      </c>
      <c r="C424" s="138"/>
      <c r="D424" s="174" t="s">
        <v>54</v>
      </c>
      <c r="E424" s="179">
        <f>SUM(E425:E427)</f>
        <v>25000</v>
      </c>
      <c r="F424" s="179">
        <f>SUM(F425:F427)</f>
        <v>-14000</v>
      </c>
      <c r="G424" s="179">
        <f>SUM(G425:G427)</f>
        <v>11000</v>
      </c>
    </row>
    <row r="425" spans="1:7" ht="15">
      <c r="A425" s="137"/>
      <c r="B425" s="258"/>
      <c r="C425" s="138">
        <v>322</v>
      </c>
      <c r="D425" s="178" t="s">
        <v>56</v>
      </c>
      <c r="E425" s="210">
        <v>0</v>
      </c>
      <c r="F425" s="210">
        <v>1000</v>
      </c>
      <c r="G425" s="157">
        <f>SUM(E425+F425)</f>
        <v>1000</v>
      </c>
    </row>
    <row r="426" spans="1:7" ht="15">
      <c r="A426" s="137"/>
      <c r="B426" s="138"/>
      <c r="C426" s="138">
        <v>323</v>
      </c>
      <c r="D426" s="178" t="s">
        <v>57</v>
      </c>
      <c r="E426" s="210">
        <v>15000</v>
      </c>
      <c r="F426" s="157">
        <v>-10000</v>
      </c>
      <c r="G426" s="157">
        <f>SUM(E426+F426)</f>
        <v>5000</v>
      </c>
    </row>
    <row r="427" spans="1:7" ht="15">
      <c r="A427" s="257"/>
      <c r="B427" s="138"/>
      <c r="C427" s="138">
        <v>329</v>
      </c>
      <c r="D427" s="178" t="s">
        <v>59</v>
      </c>
      <c r="E427" s="157">
        <v>10000</v>
      </c>
      <c r="F427" s="157">
        <v>-5000</v>
      </c>
      <c r="G427" s="157">
        <f>SUM(E427+F427)</f>
        <v>5000</v>
      </c>
    </row>
    <row r="428" spans="1:7" ht="15">
      <c r="A428" s="137"/>
      <c r="B428" s="258">
        <v>38</v>
      </c>
      <c r="C428" s="138"/>
      <c r="D428" s="262" t="s">
        <v>67</v>
      </c>
      <c r="E428" s="179">
        <f>E429</f>
        <v>65000</v>
      </c>
      <c r="F428" s="179">
        <f>F429</f>
        <v>0</v>
      </c>
      <c r="G428" s="179">
        <f>G429</f>
        <v>65000</v>
      </c>
    </row>
    <row r="429" spans="1:7" ht="15">
      <c r="A429" s="137"/>
      <c r="B429" s="258"/>
      <c r="C429" s="138">
        <v>381</v>
      </c>
      <c r="D429" s="208" t="s">
        <v>68</v>
      </c>
      <c r="E429" s="157">
        <v>65000</v>
      </c>
      <c r="F429" s="157">
        <v>0</v>
      </c>
      <c r="G429" s="157">
        <f>SUM(E429+F429)</f>
        <v>65000</v>
      </c>
    </row>
    <row r="432" spans="1:7" ht="15">
      <c r="A432" s="263"/>
      <c r="B432" s="264"/>
      <c r="C432" s="265"/>
      <c r="D432" s="266"/>
      <c r="E432" s="267"/>
      <c r="F432" s="267"/>
      <c r="G432" s="267"/>
    </row>
    <row r="433" spans="1:7" ht="15">
      <c r="A433" s="268"/>
      <c r="B433" s="269"/>
      <c r="C433" s="270"/>
      <c r="D433" s="271"/>
      <c r="E433" s="267"/>
      <c r="F433" s="267"/>
      <c r="G433" s="267"/>
    </row>
    <row r="434" spans="1:7" ht="15">
      <c r="A434" s="268"/>
      <c r="B434" s="269"/>
      <c r="C434" s="270"/>
      <c r="D434" s="271"/>
      <c r="E434" s="267"/>
      <c r="F434" s="267"/>
      <c r="G434" s="267"/>
    </row>
    <row r="435" spans="1:7" ht="15.75">
      <c r="A435" s="272"/>
      <c r="B435" s="273"/>
      <c r="C435" s="270"/>
      <c r="D435" s="274"/>
      <c r="E435" s="267"/>
      <c r="F435" s="267"/>
      <c r="G435" s="267"/>
    </row>
    <row r="436" spans="1:7" ht="15">
      <c r="A436" s="268"/>
      <c r="B436" s="273"/>
      <c r="C436" s="270"/>
      <c r="D436" s="274"/>
      <c r="E436" s="267"/>
      <c r="F436" s="267"/>
      <c r="G436" s="267"/>
    </row>
    <row r="437" spans="1:7" ht="15">
      <c r="A437" s="274"/>
      <c r="B437" s="264"/>
      <c r="C437" s="275"/>
      <c r="D437" s="276"/>
      <c r="E437" s="267"/>
      <c r="F437" s="267"/>
      <c r="G437" s="267"/>
    </row>
    <row r="438" spans="1:7" ht="15">
      <c r="A438" s="268"/>
      <c r="B438" s="269"/>
      <c r="C438" s="270"/>
      <c r="D438" s="271"/>
      <c r="E438" s="267"/>
      <c r="F438" s="267"/>
      <c r="G438" s="267"/>
    </row>
    <row r="439" spans="1:7" ht="15">
      <c r="A439" s="274"/>
      <c r="B439" s="264"/>
      <c r="C439" s="275"/>
      <c r="D439" s="274"/>
      <c r="E439" s="267"/>
      <c r="F439" s="267"/>
      <c r="G439" s="267"/>
    </row>
    <row r="440" spans="1:7" ht="15">
      <c r="A440" s="274"/>
      <c r="B440" s="277"/>
      <c r="C440" s="275"/>
      <c r="D440" s="274"/>
      <c r="E440" s="267"/>
      <c r="F440" s="267"/>
      <c r="G440" s="267"/>
    </row>
    <row r="441" spans="1:7" ht="15">
      <c r="A441" s="271"/>
      <c r="B441" s="269"/>
      <c r="C441" s="270"/>
      <c r="D441" s="274"/>
      <c r="E441" s="267"/>
      <c r="F441" s="267"/>
      <c r="G441" s="267"/>
    </row>
    <row r="442" spans="1:7" ht="15">
      <c r="A442" s="271"/>
      <c r="B442" s="269"/>
      <c r="C442" s="270"/>
      <c r="D442" s="274"/>
      <c r="E442" s="267"/>
      <c r="F442" s="267"/>
      <c r="G442" s="267"/>
    </row>
    <row r="443" spans="1:7" ht="15">
      <c r="A443" s="271"/>
      <c r="B443" s="269"/>
      <c r="C443" s="270"/>
      <c r="D443" s="274"/>
      <c r="E443" s="267"/>
      <c r="F443" s="267"/>
      <c r="G443" s="267"/>
    </row>
    <row r="444" spans="1:7" ht="15">
      <c r="A444" s="274"/>
      <c r="B444" s="264"/>
      <c r="C444" s="275"/>
      <c r="D444" s="66"/>
      <c r="E444" s="267"/>
      <c r="F444" s="66"/>
      <c r="G444" s="267"/>
    </row>
    <row r="445" spans="1:7" ht="15">
      <c r="A445" s="274"/>
      <c r="B445" s="264"/>
      <c r="C445" s="275"/>
      <c r="D445" s="66"/>
      <c r="E445" s="267"/>
      <c r="F445" s="66"/>
      <c r="G445" s="267"/>
    </row>
    <row r="454" ht="15">
      <c r="D454">
        <v>13</v>
      </c>
    </row>
  </sheetData>
  <sheetProtection selectLockedCells="1" selectUnlockedCells="1"/>
  <mergeCells count="2">
    <mergeCell ref="D2:F2"/>
    <mergeCell ref="A3:H3"/>
  </mergeCells>
  <printOptions/>
  <pageMargins left="0.6097222222222223" right="0.22013888888888888" top="0.4097222222222222" bottom="0.20972222222222223" header="0.5118055555555555" footer="0.5118055555555555"/>
  <pageSetup fitToHeight="0" fitToWidth="1" horizontalDpi="300" verticalDpi="300" orientation="portrait" paperSize="9" scale="83" r:id="rId1"/>
  <rowBreaks count="8" manualBreakCount="8">
    <brk id="58" max="6" man="1"/>
    <brk id="113" max="6" man="1"/>
    <brk id="166" max="6" man="1"/>
    <brk id="211" max="6" man="1"/>
    <brk id="261" max="6" man="1"/>
    <brk id="306" max="6" man="1"/>
    <brk id="356" max="6" man="1"/>
    <brk id="406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M21"/>
  <sheetViews>
    <sheetView view="pageBreakPreview" zoomScale="90" zoomScaleSheetLayoutView="90" zoomScalePageLayoutView="0" workbookViewId="0" topLeftCell="A1">
      <selection activeCell="F20" sqref="F20"/>
    </sheetView>
  </sheetViews>
  <sheetFormatPr defaultColWidth="9.140625" defaultRowHeight="15"/>
  <cols>
    <col min="3" max="3" width="9.57421875" style="0" customWidth="1"/>
    <col min="11" max="11" width="27.00390625" style="0" customWidth="1"/>
    <col min="13" max="13" width="0" style="0" hidden="1" customWidth="1"/>
  </cols>
  <sheetData>
    <row r="2" spans="4:8" ht="16.5" customHeight="1">
      <c r="D2" s="368" t="s">
        <v>132</v>
      </c>
      <c r="E2" s="368"/>
      <c r="F2" s="368"/>
      <c r="G2" s="368"/>
      <c r="H2" s="368"/>
    </row>
    <row r="3" spans="1:11" ht="39" customHeight="1">
      <c r="A3" s="370" t="s">
        <v>228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</row>
    <row r="5" ht="18.75" customHeight="1"/>
    <row r="7" ht="18.75">
      <c r="A7" s="279" t="s">
        <v>133</v>
      </c>
    </row>
    <row r="9" spans="4:8" ht="18.75" customHeight="1">
      <c r="D9" s="368" t="s">
        <v>134</v>
      </c>
      <c r="E9" s="368"/>
      <c r="F9" s="368"/>
      <c r="G9" s="368"/>
      <c r="H9" s="368"/>
    </row>
    <row r="10" ht="12.75" customHeight="1"/>
    <row r="11" spans="1:13" ht="44.25" customHeight="1">
      <c r="A11" s="369" t="s">
        <v>248</v>
      </c>
      <c r="B11" s="369"/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</row>
    <row r="15" ht="18.75">
      <c r="A15" s="278" t="s">
        <v>251</v>
      </c>
    </row>
    <row r="16" ht="18.75">
      <c r="A16" s="278" t="s">
        <v>252</v>
      </c>
    </row>
    <row r="17" ht="18.75">
      <c r="A17" s="278" t="s">
        <v>250</v>
      </c>
    </row>
    <row r="19" spans="9:11" ht="18.75">
      <c r="I19" s="279" t="s">
        <v>147</v>
      </c>
      <c r="J19" s="66"/>
      <c r="K19" s="322"/>
    </row>
    <row r="20" spans="8:11" ht="18" customHeight="1">
      <c r="H20" s="274"/>
      <c r="I20" s="278" t="s">
        <v>253</v>
      </c>
      <c r="J20" s="274"/>
      <c r="K20" s="280"/>
    </row>
    <row r="21" spans="8:11" ht="15">
      <c r="H21" s="274"/>
      <c r="I21" s="274"/>
      <c r="J21" s="274"/>
      <c r="K21" s="274"/>
    </row>
  </sheetData>
  <sheetProtection selectLockedCells="1" selectUnlockedCells="1"/>
  <mergeCells count="4">
    <mergeCell ref="D2:H2"/>
    <mergeCell ref="D9:H9"/>
    <mergeCell ref="A11:M11"/>
    <mergeCell ref="A3:K3"/>
  </mergeCells>
  <printOptions/>
  <pageMargins left="0.8701388888888889" right="0.6298611111111111" top="0.9201388888888888" bottom="0.9840277777777777" header="0.5118055555555555" footer="0.5118055555555555"/>
  <pageSetup horizontalDpi="300" verticalDpi="3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2"/>
  <sheetViews>
    <sheetView view="pageBreakPreview" zoomScaleSheetLayoutView="100" zoomScalePageLayoutView="0" workbookViewId="0" topLeftCell="A1">
      <selection activeCell="D59" sqref="D59"/>
    </sheetView>
  </sheetViews>
  <sheetFormatPr defaultColWidth="9.140625" defaultRowHeight="15"/>
  <cols>
    <col min="1" max="1" width="57.140625" style="0" customWidth="1"/>
    <col min="2" max="2" width="10.421875" style="0" customWidth="1"/>
    <col min="3" max="3" width="9.8515625" style="0" customWidth="1"/>
    <col min="4" max="4" width="9.57421875" style="0" customWidth="1"/>
  </cols>
  <sheetData>
    <row r="1" ht="15">
      <c r="A1" s="281" t="s">
        <v>236</v>
      </c>
    </row>
    <row r="3" ht="15">
      <c r="A3" t="s">
        <v>135</v>
      </c>
    </row>
    <row r="4" ht="15">
      <c r="A4" t="s">
        <v>238</v>
      </c>
    </row>
    <row r="5" ht="15">
      <c r="A5" t="s">
        <v>237</v>
      </c>
    </row>
    <row r="7" spans="1:4" ht="35.25" customHeight="1">
      <c r="A7" s="282" t="s">
        <v>136</v>
      </c>
      <c r="B7" s="283" t="s">
        <v>240</v>
      </c>
      <c r="C7" s="283" t="s">
        <v>239</v>
      </c>
      <c r="D7" s="283" t="s">
        <v>241</v>
      </c>
    </row>
    <row r="8" spans="1:4" ht="15">
      <c r="A8" s="284" t="s">
        <v>137</v>
      </c>
      <c r="B8" s="285">
        <f>SUM(B10+B13+B20+B23+B43)</f>
        <v>15906000</v>
      </c>
      <c r="C8" s="285">
        <f>SUM(C10+C13+C20+C23+C43)</f>
        <v>-4919640</v>
      </c>
      <c r="D8" s="285">
        <f>SUM(D10+D13+D20+D23+D43)</f>
        <v>10986360</v>
      </c>
    </row>
    <row r="9" spans="1:4" ht="8.25" customHeight="1">
      <c r="A9" s="286"/>
      <c r="B9" s="287"/>
      <c r="C9" s="288"/>
      <c r="D9" s="288"/>
    </row>
    <row r="10" spans="1:4" ht="15">
      <c r="A10" s="289" t="s">
        <v>138</v>
      </c>
      <c r="B10" s="290">
        <f>SUM(B11)</f>
        <v>5000</v>
      </c>
      <c r="C10" s="290">
        <f>SUM(C11)</f>
        <v>-3800</v>
      </c>
      <c r="D10" s="290">
        <f>SUM(D11)</f>
        <v>1200</v>
      </c>
    </row>
    <row r="11" spans="1:4" ht="15">
      <c r="A11" s="291" t="s">
        <v>139</v>
      </c>
      <c r="B11" s="292">
        <v>5000</v>
      </c>
      <c r="C11" s="292">
        <v>-3800</v>
      </c>
      <c r="D11" s="292">
        <f>SUM(B11+C11)</f>
        <v>1200</v>
      </c>
    </row>
    <row r="12" spans="1:4" ht="7.5" customHeight="1">
      <c r="A12" s="293"/>
      <c r="B12" s="294"/>
      <c r="C12" s="295"/>
      <c r="D12" s="294"/>
    </row>
    <row r="13" spans="1:4" ht="15">
      <c r="A13" s="289" t="s">
        <v>140</v>
      </c>
      <c r="B13" s="290">
        <f>SUM(B14:B19)</f>
        <v>13000000</v>
      </c>
      <c r="C13" s="290">
        <f>SUM(C14:C19)</f>
        <v>-2435000</v>
      </c>
      <c r="D13" s="290">
        <f>SUM(D14:D19)</f>
        <v>10565000</v>
      </c>
    </row>
    <row r="14" spans="1:4" ht="15">
      <c r="A14" s="296" t="s">
        <v>141</v>
      </c>
      <c r="B14" s="297">
        <v>2500000</v>
      </c>
      <c r="C14" s="298">
        <v>0</v>
      </c>
      <c r="D14" s="297">
        <f aca="true" t="shared" si="0" ref="D14:D19">SUM(B14+C14)</f>
        <v>2500000</v>
      </c>
    </row>
    <row r="15" spans="1:4" ht="15">
      <c r="A15" s="296" t="s">
        <v>142</v>
      </c>
      <c r="B15" s="297">
        <v>8000000</v>
      </c>
      <c r="C15" s="298">
        <v>-500000</v>
      </c>
      <c r="D15" s="297">
        <f t="shared" si="0"/>
        <v>7500000</v>
      </c>
    </row>
    <row r="16" spans="1:4" ht="15">
      <c r="A16" s="296" t="s">
        <v>143</v>
      </c>
      <c r="B16" s="297">
        <v>100000</v>
      </c>
      <c r="C16" s="298">
        <v>-100000</v>
      </c>
      <c r="D16" s="297">
        <f t="shared" si="0"/>
        <v>0</v>
      </c>
    </row>
    <row r="17" spans="1:4" ht="15">
      <c r="A17" s="299" t="s">
        <v>186</v>
      </c>
      <c r="B17" s="297">
        <v>20000</v>
      </c>
      <c r="C17" s="298">
        <v>-20000</v>
      </c>
      <c r="D17" s="297">
        <f t="shared" si="0"/>
        <v>0</v>
      </c>
    </row>
    <row r="18" spans="1:4" ht="15">
      <c r="A18" s="296" t="s">
        <v>182</v>
      </c>
      <c r="B18" s="297">
        <v>1200000</v>
      </c>
      <c r="C18" s="298">
        <v>-635000</v>
      </c>
      <c r="D18" s="297">
        <f t="shared" si="0"/>
        <v>565000</v>
      </c>
    </row>
    <row r="19" spans="1:4" ht="15">
      <c r="A19" s="296" t="s">
        <v>183</v>
      </c>
      <c r="B19" s="297">
        <v>1180000</v>
      </c>
      <c r="C19" s="298">
        <v>-1180000</v>
      </c>
      <c r="D19" s="297">
        <f t="shared" si="0"/>
        <v>0</v>
      </c>
    </row>
    <row r="20" spans="1:4" ht="15">
      <c r="A20" s="300" t="s">
        <v>221</v>
      </c>
      <c r="B20" s="301">
        <f>SUM(B21:B21)</f>
        <v>480000</v>
      </c>
      <c r="C20" s="301">
        <f>SUM(C21:C21)</f>
        <v>-480000</v>
      </c>
      <c r="D20" s="301">
        <f>SUM(D21:D21)</f>
        <v>0</v>
      </c>
    </row>
    <row r="21" spans="1:4" ht="23.25">
      <c r="A21" s="299" t="s">
        <v>187</v>
      </c>
      <c r="B21" s="297">
        <v>480000</v>
      </c>
      <c r="C21" s="298">
        <v>-480000</v>
      </c>
      <c r="D21" s="297">
        <f>SUM(B21+C21)</f>
        <v>0</v>
      </c>
    </row>
    <row r="22" spans="1:4" ht="9" customHeight="1">
      <c r="A22" s="296"/>
      <c r="B22" s="297"/>
      <c r="C22" s="298"/>
      <c r="D22" s="302"/>
    </row>
    <row r="23" spans="1:4" ht="15">
      <c r="A23" s="303" t="s">
        <v>188</v>
      </c>
      <c r="B23" s="290">
        <f>SUM(B24:B42)</f>
        <v>2391000</v>
      </c>
      <c r="C23" s="290">
        <f>SUM(C24:C42)</f>
        <v>-1970840</v>
      </c>
      <c r="D23" s="290">
        <f>SUM(D24:D42)</f>
        <v>420160</v>
      </c>
    </row>
    <row r="24" spans="1:4" ht="15">
      <c r="A24" s="304" t="s">
        <v>189</v>
      </c>
      <c r="B24" s="305">
        <v>150000</v>
      </c>
      <c r="C24" s="306">
        <v>-77000</v>
      </c>
      <c r="D24" s="297">
        <f aca="true" t="shared" si="1" ref="D24:D42">SUM(B24+C24)</f>
        <v>73000</v>
      </c>
    </row>
    <row r="25" spans="1:4" ht="28.5" customHeight="1">
      <c r="A25" s="337" t="s">
        <v>215</v>
      </c>
      <c r="B25" s="305">
        <v>150000</v>
      </c>
      <c r="C25" s="306">
        <v>-35000</v>
      </c>
      <c r="D25" s="297">
        <f t="shared" si="1"/>
        <v>115000</v>
      </c>
    </row>
    <row r="26" spans="1:4" ht="36.75" customHeight="1">
      <c r="A26" s="307" t="s">
        <v>207</v>
      </c>
      <c r="B26" s="305">
        <v>190000</v>
      </c>
      <c r="C26" s="306">
        <v>-190000</v>
      </c>
      <c r="D26" s="297">
        <f t="shared" si="1"/>
        <v>0</v>
      </c>
    </row>
    <row r="27" spans="1:4" ht="15">
      <c r="A27" s="307" t="s">
        <v>216</v>
      </c>
      <c r="B27" s="305">
        <v>100000</v>
      </c>
      <c r="C27" s="306">
        <v>-38840</v>
      </c>
      <c r="D27" s="297">
        <f t="shared" si="1"/>
        <v>61160</v>
      </c>
    </row>
    <row r="28" spans="1:4" ht="15">
      <c r="A28" s="307" t="s">
        <v>209</v>
      </c>
      <c r="B28" s="308">
        <v>30000</v>
      </c>
      <c r="C28" s="309">
        <v>-30000</v>
      </c>
      <c r="D28" s="297">
        <f t="shared" si="1"/>
        <v>0</v>
      </c>
    </row>
    <row r="29" spans="1:4" ht="23.25">
      <c r="A29" s="307" t="s">
        <v>210</v>
      </c>
      <c r="B29" s="308">
        <v>20000</v>
      </c>
      <c r="C29" s="309">
        <v>-20000</v>
      </c>
      <c r="D29" s="297">
        <f t="shared" si="1"/>
        <v>0</v>
      </c>
    </row>
    <row r="30" spans="1:4" ht="25.5" customHeight="1">
      <c r="A30" s="307" t="s">
        <v>211</v>
      </c>
      <c r="B30" s="308">
        <v>20000</v>
      </c>
      <c r="C30" s="309">
        <v>-20000</v>
      </c>
      <c r="D30" s="297">
        <f t="shared" si="1"/>
        <v>0</v>
      </c>
    </row>
    <row r="31" spans="1:4" ht="23.25">
      <c r="A31" s="307" t="s">
        <v>212</v>
      </c>
      <c r="B31" s="308">
        <v>400000</v>
      </c>
      <c r="C31" s="309">
        <v>-400000</v>
      </c>
      <c r="D31" s="297">
        <f t="shared" si="1"/>
        <v>0</v>
      </c>
    </row>
    <row r="32" spans="1:4" ht="23.25">
      <c r="A32" s="310" t="s">
        <v>217</v>
      </c>
      <c r="B32" s="308">
        <v>71000</v>
      </c>
      <c r="C32" s="309">
        <v>0</v>
      </c>
      <c r="D32" s="297">
        <f t="shared" si="1"/>
        <v>71000</v>
      </c>
    </row>
    <row r="33" spans="1:4" ht="15">
      <c r="A33" s="310" t="s">
        <v>218</v>
      </c>
      <c r="B33" s="308">
        <v>500000</v>
      </c>
      <c r="C33" s="309">
        <v>-500000</v>
      </c>
      <c r="D33" s="297">
        <f t="shared" si="1"/>
        <v>0</v>
      </c>
    </row>
    <row r="34" spans="1:4" ht="27.75" customHeight="1">
      <c r="A34" s="307" t="s">
        <v>159</v>
      </c>
      <c r="B34" s="308">
        <v>30000</v>
      </c>
      <c r="C34" s="309">
        <v>-30000</v>
      </c>
      <c r="D34" s="297">
        <f t="shared" si="1"/>
        <v>0</v>
      </c>
    </row>
    <row r="35" spans="1:4" ht="27.75" customHeight="1">
      <c r="A35" s="307" t="s">
        <v>160</v>
      </c>
      <c r="B35" s="308">
        <v>40000</v>
      </c>
      <c r="C35" s="309">
        <v>-40000</v>
      </c>
      <c r="D35" s="297">
        <f t="shared" si="1"/>
        <v>0</v>
      </c>
    </row>
    <row r="36" spans="1:4" ht="27.75" customHeight="1">
      <c r="A36" s="307" t="s">
        <v>118</v>
      </c>
      <c r="B36" s="308">
        <v>100000</v>
      </c>
      <c r="C36" s="309">
        <v>0</v>
      </c>
      <c r="D36" s="297">
        <f t="shared" si="1"/>
        <v>100000</v>
      </c>
    </row>
    <row r="37" spans="1:4" ht="23.25">
      <c r="A37" s="307" t="s">
        <v>161</v>
      </c>
      <c r="B37" s="308">
        <v>100000</v>
      </c>
      <c r="C37" s="309">
        <v>-100000</v>
      </c>
      <c r="D37" s="297">
        <f t="shared" si="1"/>
        <v>0</v>
      </c>
    </row>
    <row r="38" spans="1:4" ht="24.75" customHeight="1">
      <c r="A38" s="307" t="s">
        <v>162</v>
      </c>
      <c r="B38" s="308">
        <v>30000</v>
      </c>
      <c r="C38" s="309">
        <v>-30000</v>
      </c>
      <c r="D38" s="297">
        <f t="shared" si="1"/>
        <v>0</v>
      </c>
    </row>
    <row r="39" spans="1:4" ht="29.25" customHeight="1">
      <c r="A39" s="307" t="s">
        <v>163</v>
      </c>
      <c r="B39" s="308">
        <v>30000</v>
      </c>
      <c r="C39" s="309">
        <v>-30000</v>
      </c>
      <c r="D39" s="297">
        <f t="shared" si="1"/>
        <v>0</v>
      </c>
    </row>
    <row r="40" spans="1:4" ht="43.5" customHeight="1">
      <c r="A40" s="307" t="s">
        <v>164</v>
      </c>
      <c r="B40" s="308">
        <v>150000</v>
      </c>
      <c r="C40" s="309">
        <v>-150000</v>
      </c>
      <c r="D40" s="297">
        <f t="shared" si="1"/>
        <v>0</v>
      </c>
    </row>
    <row r="41" spans="1:4" ht="23.25">
      <c r="A41" s="307" t="s">
        <v>165</v>
      </c>
      <c r="B41" s="308">
        <v>200000</v>
      </c>
      <c r="C41" s="309">
        <v>-200000</v>
      </c>
      <c r="D41" s="297">
        <f t="shared" si="1"/>
        <v>0</v>
      </c>
    </row>
    <row r="42" spans="1:4" ht="23.25">
      <c r="A42" s="311" t="s">
        <v>166</v>
      </c>
      <c r="B42" s="308">
        <v>80000</v>
      </c>
      <c r="C42" s="309">
        <v>-80000</v>
      </c>
      <c r="D42" s="297">
        <f t="shared" si="1"/>
        <v>0</v>
      </c>
    </row>
    <row r="43" spans="1:4" ht="15">
      <c r="A43" s="312" t="s">
        <v>144</v>
      </c>
      <c r="B43" s="290">
        <f>SUM(B44)</f>
        <v>30000</v>
      </c>
      <c r="C43" s="290">
        <f>SUM(C44)</f>
        <v>-30000</v>
      </c>
      <c r="D43" s="349">
        <f>SUM(D44)</f>
        <v>0</v>
      </c>
    </row>
    <row r="44" spans="1:4" ht="15">
      <c r="A44" s="313" t="s">
        <v>219</v>
      </c>
      <c r="B44" s="314">
        <v>30000</v>
      </c>
      <c r="C44" s="315">
        <v>-30000</v>
      </c>
      <c r="D44" s="350">
        <f>SUM(B44+C44)</f>
        <v>0</v>
      </c>
    </row>
    <row r="45" spans="1:4" ht="15">
      <c r="A45" s="316"/>
      <c r="B45" s="309"/>
      <c r="C45" s="309"/>
      <c r="D45" s="309"/>
    </row>
    <row r="46" spans="1:4" ht="15">
      <c r="A46" s="317" t="s">
        <v>145</v>
      </c>
      <c r="B46" s="309"/>
      <c r="C46" s="309"/>
      <c r="D46" s="309"/>
    </row>
    <row r="47" spans="1:4" ht="15">
      <c r="A47" s="318" t="s">
        <v>243</v>
      </c>
      <c r="B47" s="319">
        <v>255000</v>
      </c>
      <c r="C47" s="319">
        <v>-253800</v>
      </c>
      <c r="D47" s="350">
        <f aca="true" t="shared" si="2" ref="D47:D52">SUM(B47+C47)</f>
        <v>1200</v>
      </c>
    </row>
    <row r="48" spans="1:4" ht="15">
      <c r="A48" s="318" t="s">
        <v>244</v>
      </c>
      <c r="B48" s="319">
        <v>3671000</v>
      </c>
      <c r="C48" s="319">
        <v>-2871840</v>
      </c>
      <c r="D48" s="350">
        <f t="shared" si="2"/>
        <v>799160</v>
      </c>
    </row>
    <row r="49" spans="1:4" ht="15">
      <c r="A49" s="318" t="s">
        <v>242</v>
      </c>
      <c r="B49" s="319">
        <v>300000</v>
      </c>
      <c r="C49" s="319">
        <v>-200000</v>
      </c>
      <c r="D49" s="350">
        <f t="shared" si="2"/>
        <v>100000</v>
      </c>
    </row>
    <row r="50" spans="1:4" ht="15">
      <c r="A50" s="318" t="s">
        <v>245</v>
      </c>
      <c r="B50" s="319">
        <v>0</v>
      </c>
      <c r="C50" s="319">
        <v>86000</v>
      </c>
      <c r="D50" s="350">
        <v>86000</v>
      </c>
    </row>
    <row r="51" spans="1:4" ht="15">
      <c r="A51" s="318" t="s">
        <v>84</v>
      </c>
      <c r="B51" s="319">
        <v>11680000</v>
      </c>
      <c r="C51" s="319">
        <v>-1680000</v>
      </c>
      <c r="D51" s="350">
        <f t="shared" si="2"/>
        <v>10000000</v>
      </c>
    </row>
    <row r="52" spans="1:4" ht="15">
      <c r="A52" s="320" t="s">
        <v>146</v>
      </c>
      <c r="B52" s="321">
        <f>SUM(B47:B51)</f>
        <v>15906000</v>
      </c>
      <c r="C52" s="321">
        <f>SUM(C47:C51)</f>
        <v>-4919640</v>
      </c>
      <c r="D52" s="354">
        <f t="shared" si="2"/>
        <v>10986360</v>
      </c>
    </row>
  </sheetData>
  <sheetProtection selectLockedCells="1" selectUnlockedCells="1"/>
  <printOptions/>
  <pageMargins left="0.7479166666666667" right="0.5402777777777777" top="0.6097222222222223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Računovostvo</dc:creator>
  <cp:keywords/>
  <dc:description/>
  <cp:lastModifiedBy>Jasmina</cp:lastModifiedBy>
  <cp:lastPrinted>2016-11-29T11:47:53Z</cp:lastPrinted>
  <dcterms:created xsi:type="dcterms:W3CDTF">2016-11-17T12:25:13Z</dcterms:created>
  <dcterms:modified xsi:type="dcterms:W3CDTF">2016-12-22T08:57:46Z</dcterms:modified>
  <cp:category/>
  <cp:version/>
  <cp:contentType/>
  <cp:contentStatus/>
</cp:coreProperties>
</file>