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2220" windowWidth="11775" windowHeight="4740" activeTab="0"/>
  </bookViews>
  <sheets>
    <sheet name="Godišnji obračun 2012" sheetId="1" r:id="rId1"/>
  </sheets>
  <definedNames/>
  <calcPr fullCalcOnLoad="1"/>
</workbook>
</file>

<file path=xl/sharedStrings.xml><?xml version="1.0" encoding="utf-8"?>
<sst xmlns="http://schemas.openxmlformats.org/spreadsheetml/2006/main" count="478" uniqueCount="252">
  <si>
    <t>Rashodi poslovanja</t>
  </si>
  <si>
    <t>Rashodi za usluge</t>
  </si>
  <si>
    <t>Intelektualne i osobne usluge</t>
  </si>
  <si>
    <t>Ostali nespomenuti rashodi poslovanja</t>
  </si>
  <si>
    <t>Reprezentacija</t>
  </si>
  <si>
    <t>Ostali rashodi</t>
  </si>
  <si>
    <t>Rashodi za zaposlene</t>
  </si>
  <si>
    <t>Plaće za redovan rad</t>
  </si>
  <si>
    <t>Ostali rashodi za zaposlene</t>
  </si>
  <si>
    <t>Doprinosi na plaće</t>
  </si>
  <si>
    <t>Materijalni rashodi</t>
  </si>
  <si>
    <t>Rashodi za materijal i energiju</t>
  </si>
  <si>
    <t>Uredski materijal i ostali materijalni rashodi</t>
  </si>
  <si>
    <t>Energija</t>
  </si>
  <si>
    <t>Usluge tekućeg i investicijskog održavanja</t>
  </si>
  <si>
    <t>Usluge promidžbe i informiranja</t>
  </si>
  <si>
    <t>Komunalne usluge</t>
  </si>
  <si>
    <t>Ostale usluge</t>
  </si>
  <si>
    <t>Premije osiguranja</t>
  </si>
  <si>
    <t>Financijski rashodi</t>
  </si>
  <si>
    <t>Rashodi za nabavu nefinancijske imovine</t>
  </si>
  <si>
    <t>Postrojenja i oprema</t>
  </si>
  <si>
    <t>Rashodi za nabavu neproizvodne imovine</t>
  </si>
  <si>
    <t>Materijalna imovina - prirodna bogatstva</t>
  </si>
  <si>
    <t>Zemljište</t>
  </si>
  <si>
    <t>Rashodi za nabavu proizvodne dugotrajne imovine</t>
  </si>
  <si>
    <t>Civilna zaštita</t>
  </si>
  <si>
    <t>Tekuće donacije</t>
  </si>
  <si>
    <t>Tekuće donacije u novcu</t>
  </si>
  <si>
    <t xml:space="preserve">Plaće </t>
  </si>
  <si>
    <t xml:space="preserve">Doprinosi za zdravstveno osiguranje </t>
  </si>
  <si>
    <t xml:space="preserve">Doprinos za zapošljavanje </t>
  </si>
  <si>
    <t>Naknada troškova zaposlenima</t>
  </si>
  <si>
    <t xml:space="preserve">Službena putovanja </t>
  </si>
  <si>
    <t>Naknada za prijevoz na na rad na terenu i odvojeni život</t>
  </si>
  <si>
    <t>Stručno usavršavanje zaposlenih</t>
  </si>
  <si>
    <t xml:space="preserve">Rashodi za usluge </t>
  </si>
  <si>
    <t xml:space="preserve">Usluge telefona, pošte i prijevoza </t>
  </si>
  <si>
    <t xml:space="preserve">Računalne usluge </t>
  </si>
  <si>
    <t xml:space="preserve">Ostali nespomenuti rashodi poslovanja </t>
  </si>
  <si>
    <t>Ostali financijski rashodi</t>
  </si>
  <si>
    <t xml:space="preserve">Usluge banaka </t>
  </si>
  <si>
    <t xml:space="preserve">Ostali rashodi   </t>
  </si>
  <si>
    <t>Prihodi od poreza</t>
  </si>
  <si>
    <t>Porez i prirez na dohodak</t>
  </si>
  <si>
    <t>Porez i prirez na dohodak od nesamostalnog rada</t>
  </si>
  <si>
    <t>Porezi na imovinu</t>
  </si>
  <si>
    <t>Povremeni porezi na imovinu</t>
  </si>
  <si>
    <t>Porezi na robu i usluge</t>
  </si>
  <si>
    <t>Porezi na korištenje dobara ili izvođenje aktivnosti</t>
  </si>
  <si>
    <t xml:space="preserve">Pomoći iz proračuna </t>
  </si>
  <si>
    <t xml:space="preserve">Kapitalne pomoći iz proračuna </t>
  </si>
  <si>
    <t>Prihodi od imovine</t>
  </si>
  <si>
    <t xml:space="preserve">Prihodi od financijske imovine </t>
  </si>
  <si>
    <t>Kamate na oročena sredstva i depozite po viđenju</t>
  </si>
  <si>
    <t>Prihodi od nefinancijske imovine</t>
  </si>
  <si>
    <t>Prihodi od zakupa i iznajmljivanja imovine</t>
  </si>
  <si>
    <t xml:space="preserve">Administrativne (upravne) pristojbe </t>
  </si>
  <si>
    <t xml:space="preserve">Prihodi po posebnim propisima </t>
  </si>
  <si>
    <t xml:space="preserve">Ostali nespomenuti prihodi    </t>
  </si>
  <si>
    <t xml:space="preserve">Ostali prihodi </t>
  </si>
  <si>
    <t>Kapitalne donacije</t>
  </si>
  <si>
    <t>Predsjednica:</t>
  </si>
  <si>
    <t>A) RAČUN PRIHODA I RASHODA</t>
  </si>
  <si>
    <t xml:space="preserve">    Prihodi poslovanja</t>
  </si>
  <si>
    <t xml:space="preserve">    Rashodi poslovanja</t>
  </si>
  <si>
    <t xml:space="preserve">    Rashodi za nabavu nefinancijske imovine</t>
  </si>
  <si>
    <t>B) RAČUN FINANCIRANJA</t>
  </si>
  <si>
    <t xml:space="preserve">    Primici od financijske imovine i zaduživanja</t>
  </si>
  <si>
    <t xml:space="preserve">    Izdaci za financijsku imovinu i otplate zajmova</t>
  </si>
  <si>
    <t xml:space="preserve">PRIHODI </t>
  </si>
  <si>
    <t>Stalni porezi na nepokretnu imovinu (zemlju, zgrade, ostalo)</t>
  </si>
  <si>
    <t>Prihodi od administativnih pristojbi i po posebnim propisima</t>
  </si>
  <si>
    <t>Županijske, gradske i općinske pristojbe i naknade</t>
  </si>
  <si>
    <t>Donacije od pravnih i fizičkih osoba izvan opće države</t>
  </si>
  <si>
    <t>Sitni inventar i auto gume</t>
  </si>
  <si>
    <t>Naknade za rad predstavničkih i izvršnih tijela, povjerenstva i slično</t>
  </si>
  <si>
    <t>Plaće</t>
  </si>
  <si>
    <t>Doprinos na plaće</t>
  </si>
  <si>
    <t>Rashodi za nabavu proizvedene dugotrajne imovine</t>
  </si>
  <si>
    <t>Br. konta</t>
  </si>
  <si>
    <t>Naknade troškova zaposlenima</t>
  </si>
  <si>
    <t>Službena putovanja</t>
  </si>
  <si>
    <t xml:space="preserve">                1  Program javnih potreba u socijalnoj skrbi</t>
  </si>
  <si>
    <t>Vatrogasna zajednica</t>
  </si>
  <si>
    <t xml:space="preserve">                1  Program javnih potreba u kulturi</t>
  </si>
  <si>
    <t>RAZDJEL 02      JEDINSTVENI UPRAVNI ODJEL</t>
  </si>
  <si>
    <t>Materijal i dijelovi za tekuće i investicijsko održavanje</t>
  </si>
  <si>
    <t>A)  RAČUN PRIHODA I RASHODA</t>
  </si>
  <si>
    <r>
      <t xml:space="preserve">  </t>
    </r>
    <r>
      <rPr>
        <b/>
        <sz val="11"/>
        <rFont val="Arial"/>
        <family val="2"/>
      </rPr>
      <t xml:space="preserve">    PRIHODI POSLOVANJA</t>
    </r>
  </si>
  <si>
    <t xml:space="preserve">     RASHODI POSLOVANJA</t>
  </si>
  <si>
    <t xml:space="preserve">    RASHODI ZA NABAVU NEFINANCIJSKE IMOVINE</t>
  </si>
  <si>
    <t>Funkcijska klasifikacija: 01 - Opće javne usluge</t>
  </si>
  <si>
    <t>Aktivnost: Predstavnička i izvršna tijela</t>
  </si>
  <si>
    <t>Aktivnost: Administarativno, tehničko i stručno osoblje</t>
  </si>
  <si>
    <t>Funkcijska klasifikacija: 06 - Usluge unapređenja stanovanja i zajednice</t>
  </si>
  <si>
    <t>Funkcijska klasifikacija: 09 - Obrazovanje</t>
  </si>
  <si>
    <t>Ostali nespomenutu rashodi poslovanja</t>
  </si>
  <si>
    <t>Aktivnost: Djelatnost sportskih udruga</t>
  </si>
  <si>
    <t>Funkcijska klasifikacija: 10 - Socijalna zaštita</t>
  </si>
  <si>
    <t>Funkcijska klasifikacija: 08 - Rekreacija, kultura i religija</t>
  </si>
  <si>
    <t>Pomoći iz inozemstva (darovnice) i od subjekata unutar opće države</t>
  </si>
  <si>
    <t>Prihodi od zateznih kamata</t>
  </si>
  <si>
    <t xml:space="preserve">             TIJELA OPĆINE</t>
  </si>
  <si>
    <t xml:space="preserve">RAZDJEL 01     PREDSTAVNIČKA, IZVRŠNA I UPRAVNA  </t>
  </si>
  <si>
    <t>Program: Rad jedinstvenog upravnog odjela</t>
  </si>
  <si>
    <t>Tekući projekt: Opremanje upravnog odjela</t>
  </si>
  <si>
    <t>RAZDJEL 03      KOMUNALNE I GOSPODARSKE DJELATNOSTI</t>
  </si>
  <si>
    <t>Aktivnost: Osnovna djelatnost</t>
  </si>
  <si>
    <t>Tekući projekt: Nabava opreme</t>
  </si>
  <si>
    <t>Uređaji, strojevi i oprema za ostale namjene</t>
  </si>
  <si>
    <t>Aktivnost: Dom hrvatskih branitelja</t>
  </si>
  <si>
    <t>Program održavanja komunalne infrastrukture</t>
  </si>
  <si>
    <t>Aktivnost: Javna rasvjeta</t>
  </si>
  <si>
    <t>Aktivnost: Društveni i vatrogasni domovi</t>
  </si>
  <si>
    <t xml:space="preserve">             OBRAZOVANJE</t>
  </si>
  <si>
    <t>RAZDJEL 04     PREDŠKOLSKI ODGOJ I OSNOVNOŠKOLSKO</t>
  </si>
  <si>
    <t xml:space="preserve">      GLAVA 1      Predškolski odgoj </t>
  </si>
  <si>
    <t>Program javnih potreba u djelatnosti predškolskog odgoja</t>
  </si>
  <si>
    <t xml:space="preserve">      GLAVA 2      Osnovnoškolsko obrazovanje</t>
  </si>
  <si>
    <t xml:space="preserve">                Program javnih potreba u osnovnom školstvu</t>
  </si>
  <si>
    <t>Aktivnost: Osnovna škola Kalnik</t>
  </si>
  <si>
    <t>Naknade građanima i kućanstvima na temelju osiguranja i druge naknade</t>
  </si>
  <si>
    <t>Ostale naknade građanima i kućanstvima iz proračuna</t>
  </si>
  <si>
    <t>Naknade građanima i kućanstvima u novcu</t>
  </si>
  <si>
    <t>Aktivnost: Osnovna škola S. R. Erdody Gornja Rijeka</t>
  </si>
  <si>
    <t>RAZDJEL 05     SOCIJALNA ZAŠTITA</t>
  </si>
  <si>
    <t xml:space="preserve">  GLAVA 1       SOCIJALNA SKRB</t>
  </si>
  <si>
    <t>Program javnih potreba u socijalnoj skrbi</t>
  </si>
  <si>
    <t>Aktivnost: Pomoć pojedincima i obiteljima</t>
  </si>
  <si>
    <t xml:space="preserve">           Aktivnost: Humanitarna skrb kroz udruge građana</t>
  </si>
  <si>
    <t xml:space="preserve">               RAZDJEL 06     ŠPORT</t>
  </si>
  <si>
    <t xml:space="preserve">               GLAVA 1       SPORT I REKREACIJA</t>
  </si>
  <si>
    <t xml:space="preserve">                Program javnih potreba u športu</t>
  </si>
  <si>
    <t xml:space="preserve">               GLAVA 1    KULTURA</t>
  </si>
  <si>
    <t>Program javnih potreba u kulturi</t>
  </si>
  <si>
    <t>Aktivnost: Održavanje kulturnih i sakralnih objekata</t>
  </si>
  <si>
    <t>Aktivnost: Ostale društvene organizacije i vjerske zajednice</t>
  </si>
  <si>
    <t xml:space="preserve">                 GLAVA 2    OSTALE DRUŠTVENE POTREBE</t>
  </si>
  <si>
    <t>Funkcijska klasifikacija: 03 - Javni red i sigurnost</t>
  </si>
  <si>
    <t>Aktivnost: Vatrogastvo i civilna zaštita</t>
  </si>
  <si>
    <t>Aktivnost: Tekuće održavanje javnih površina, cesta i puteva</t>
  </si>
  <si>
    <t>VODOOPSKRBA</t>
  </si>
  <si>
    <t>Rashodi za nabavu nefinacijske imovine</t>
  </si>
  <si>
    <t xml:space="preserve">               RAZDJEL 07     KULTURA I DRUŠTVO</t>
  </si>
  <si>
    <r>
      <t xml:space="preserve">                </t>
    </r>
    <r>
      <rPr>
        <b/>
        <sz val="11"/>
        <rFont val="Arial"/>
        <family val="2"/>
      </rPr>
      <t>Program javnih potreba u djeltanosti predškolskog odgoja</t>
    </r>
  </si>
  <si>
    <t>Tekuće pomoći iz proračuna</t>
  </si>
  <si>
    <t>Nematerijalna proizvedena imovina</t>
  </si>
  <si>
    <t>Aktivnost: Groblje Kalnik i Vojnovec Kalnički</t>
  </si>
  <si>
    <t>Naknade članovima predstavničkih i izvršnih tijela, povjerenstva i sl.</t>
  </si>
  <si>
    <t>Ulaganje u računalne programe</t>
  </si>
  <si>
    <t xml:space="preserve">                                             IZMJENE I DOPUNE PRORAČUNA </t>
  </si>
  <si>
    <t>Usluge tekučeg i investicijskog održavanja</t>
  </si>
  <si>
    <t xml:space="preserve">                             Članak 1.</t>
  </si>
  <si>
    <t xml:space="preserve">    Razlika - višak / manjak</t>
  </si>
  <si>
    <t xml:space="preserve">                                Članak 2.</t>
  </si>
  <si>
    <t xml:space="preserve"> Vrsta prihoda</t>
  </si>
  <si>
    <t>Naknade građanima i kućanstvima na temelju osiguranja i drugih naknada</t>
  </si>
  <si>
    <t xml:space="preserve">                             Članak 4.</t>
  </si>
  <si>
    <t xml:space="preserve">       GLAVA  2        Komunalne djelatnosti</t>
  </si>
  <si>
    <t xml:space="preserve">      GLAVA  1        Komunalne i gospodarske djelatnosti</t>
  </si>
  <si>
    <t xml:space="preserve">        GLAVA 1          Jedinstveni upravni odjel</t>
  </si>
  <si>
    <t>C) MANJAK PRIHODA I PRIMITAKA</t>
  </si>
  <si>
    <t xml:space="preserve">                             Članak 5.</t>
  </si>
  <si>
    <t>III. ZAVRŠNA ODREDBA</t>
  </si>
  <si>
    <t>Proračun) izvršen je kako slijedi:</t>
  </si>
  <si>
    <t>Aktivnost: Projekt P2P HERITAGE</t>
  </si>
  <si>
    <t>Rashodi za nabavu proizvodne dogutrajne imovine</t>
  </si>
  <si>
    <t>Ostali građevinski objekti</t>
  </si>
  <si>
    <t>Građevinski objekti</t>
  </si>
  <si>
    <t>županije".</t>
  </si>
  <si>
    <t xml:space="preserve">                OPĆINSKO VIJEĆE OPĆINE KALNIK</t>
  </si>
  <si>
    <t xml:space="preserve">            PREDSJEDNIK:</t>
  </si>
  <si>
    <t xml:space="preserve">               Dražen Car</t>
  </si>
  <si>
    <t xml:space="preserve">                    Članak 3. </t>
  </si>
  <si>
    <t xml:space="preserve">                                  </t>
  </si>
  <si>
    <t xml:space="preserve">      Ovaj Godišnji izvještaj o izvršenju Proračuna stupa na snagu osmog dana od dana objave u "Službenom glasniku Koprivničko-križevačke </t>
  </si>
  <si>
    <t>I.  OPĆI DIO</t>
  </si>
  <si>
    <t>II.  POSEBNI DIO</t>
  </si>
  <si>
    <t>Kapitalni projekt: Open Air School</t>
  </si>
  <si>
    <t>Prijevozna sredstva</t>
  </si>
  <si>
    <t>Osobni automobili</t>
  </si>
  <si>
    <t>Izdaci za financijsku imovinu i otplate zajmova</t>
  </si>
  <si>
    <t>Izdaci za otplatu glavnice primljenih kredita i zajmova</t>
  </si>
  <si>
    <t>B)  RAČUN ZADUŽIVANJA/FINANCIRANJA</t>
  </si>
  <si>
    <t>Porez na promet</t>
  </si>
  <si>
    <t>Pomoć od međunarodnih organizacija</t>
  </si>
  <si>
    <t>Kapitalne pomoći od međunarodnig organizacija</t>
  </si>
  <si>
    <t>Komunalne naknade</t>
  </si>
  <si>
    <t>Komunalni doprinos</t>
  </si>
  <si>
    <t>Komunalni doprinosi i naknade</t>
  </si>
  <si>
    <t>Program: Rad općinskog vijeća</t>
  </si>
  <si>
    <t xml:space="preserve">       GLAVA 1  Općinsko vijeće, radna tijela</t>
  </si>
  <si>
    <t xml:space="preserve">     Preneseni iz protekle godine</t>
  </si>
  <si>
    <t xml:space="preserve">    Višak/Manjak</t>
  </si>
  <si>
    <t xml:space="preserve">     Manjak prihoda i primitaka koji se prenosi u sljedeće razdoblje</t>
  </si>
  <si>
    <t xml:space="preserve">                                                           GODIŠNJI IZVJEŠTAJ </t>
  </si>
  <si>
    <t xml:space="preserve">          Izvršenje Proračuna po proračunskim korisnicima (ekonomska klasifikacija), programima, aktivnostima i projektima je sljedeće:</t>
  </si>
  <si>
    <t xml:space="preserve">     Prihodi i rashodi te primici i izdaci po ekonomskoj klasifikaciji utvrđeni su u Računu prihoda i rashoda i Računu financiranja </t>
  </si>
  <si>
    <t>Koprivničko-križevačke županije.</t>
  </si>
  <si>
    <t xml:space="preserve">                                 o izvršenju Proračuna  Općine Kalnik za 2012. godinu</t>
  </si>
  <si>
    <t>Izvršeno za 2012. godinu</t>
  </si>
  <si>
    <t>za 2012. godinu, kako slijedi:</t>
  </si>
  <si>
    <t>Porez na dobit</t>
  </si>
  <si>
    <t>Kazne, upravne mjere i ostali prihodi</t>
  </si>
  <si>
    <t>Ostali prihodi</t>
  </si>
  <si>
    <t>Izvorni plan za 2012. godinu</t>
  </si>
  <si>
    <t>Tekući plan za 2012.</t>
  </si>
  <si>
    <t>Indeks izvršenja u odnosu na 2011. godinu</t>
  </si>
  <si>
    <t>Indeks izvršenja prema tekućem planu</t>
  </si>
  <si>
    <t>Izvršenje plana za 2011.</t>
  </si>
  <si>
    <t>Postrojenje i oprema</t>
  </si>
  <si>
    <t>Uredska oprema i namještaj</t>
  </si>
  <si>
    <t>Nematrijalna proizvedena movina</t>
  </si>
  <si>
    <t>Ulaganja u računalne programe</t>
  </si>
  <si>
    <t>Ostala nematerijalna proizvedena imovina</t>
  </si>
  <si>
    <t>Naknada troškova osobama izvan radnog odnosa</t>
  </si>
  <si>
    <t>Sitni inventar</t>
  </si>
  <si>
    <t>Aktivnost: Investicijsko održavanje cesta</t>
  </si>
  <si>
    <t>Nagrade građanima i kućanstvima na temelju osig.</t>
  </si>
  <si>
    <t xml:space="preserve">         Aktivnost: Prehrana učenika posebnih kategorija u osnovnim šk.</t>
  </si>
  <si>
    <t>Nagrade građanima i kučanstvima na temelju osig.</t>
  </si>
  <si>
    <t>Naknade građanima i kućanstvima na temelju osig.</t>
  </si>
  <si>
    <t>Kapitalni projekt: Športska dvorana</t>
  </si>
  <si>
    <t>Rashodi za nabavu neproizvedene imovine</t>
  </si>
  <si>
    <t>Materijalna imovina-prirodna bogatstva</t>
  </si>
  <si>
    <t>Naknade građanima i kućanstvima na temelju osiguranja i dr.</t>
  </si>
  <si>
    <t>Funkcijska klasifikacija: 06 - Usluge unapređenja stanovanja i zaj.</t>
  </si>
  <si>
    <t>Otplate glavnice primljenih zajmova od trg. društava izvan javnog sektora</t>
  </si>
  <si>
    <t>Otplate glavnice primljenih zajmova od trg. dr. i obrtnika izvan jav. sektora</t>
  </si>
  <si>
    <t>Otplata glavnice primljenih zajmova od trg. dru. i obrtnika izvan javnog sektora</t>
  </si>
  <si>
    <t>Nagrade građanima i kućanstvima na temelju osiguranja i dr. naknade</t>
  </si>
  <si>
    <t>PRIHODI OD PRODAJE NEFINANCIJSKE IMOVINE</t>
  </si>
  <si>
    <t>Prihodi od prodaje proizvedene dugotrajne imovine</t>
  </si>
  <si>
    <t>Prihodi od prodaje prijveznih sredstava</t>
  </si>
  <si>
    <t>Prijevozna sredstva u cestovnom prometu</t>
  </si>
  <si>
    <t xml:space="preserve">    Prihodi od prodaje nefinancijske imovine</t>
  </si>
  <si>
    <t>Kapitalni projekt: Poduzetnička zona Popovec Kalnikčki</t>
  </si>
  <si>
    <t>Rashodi za nabavu neproizvedene dugotrajne imovine</t>
  </si>
  <si>
    <t>Članarine</t>
  </si>
  <si>
    <t>Naknada za korištenje nefinancijske imovine</t>
  </si>
  <si>
    <t>Primici od financijske imovine i zaduživanja</t>
  </si>
  <si>
    <t>Primici od zaduživanja</t>
  </si>
  <si>
    <t>Primljeni zajmovi od trgovačkih društava i obrtnika izvan javnog sektora</t>
  </si>
  <si>
    <t xml:space="preserve">      Na temelju članka 110. Zakona o proračunu ("Narodne novine" broj 87/08, 136/12) i  članka 32. Statuta Općine Kalnik ("Službeni glasnik </t>
  </si>
  <si>
    <t xml:space="preserve">       Manjak prihoda i primitaka prema utvrđenom rezultatu poslovanja po Godišnjem izvještaju o izvršenju Proračuna za 2012. godinu  </t>
  </si>
  <si>
    <t xml:space="preserve">u svoti 233.972,23 kuna namirit će se iz ostvarenih prihoda i primitaka Proračuna Općine Kalnik za 2013. godinu, te kapitalnih potpora </t>
  </si>
  <si>
    <r>
      <t xml:space="preserve">       </t>
    </r>
    <r>
      <rPr>
        <sz val="11"/>
        <rFont val="Arial"/>
        <family val="2"/>
      </rPr>
      <t>Proračun Općine Kalnik za 2012. godinu ("Službeni glasnik Koprivničko-križevačke županije" broj 15/11. i 13/12) (u daljnjem tekstu:</t>
    </r>
  </si>
  <si>
    <t>Koprivničko-križevačke županije" broj 10/09, 13/12. i 14/12), Općinsko vijeće Općine Kalnik na 27. sjednici održanoj 27. ožujka 2013. donijelo je</t>
  </si>
  <si>
    <t>KLASA: 400-05/13-01/01</t>
  </si>
  <si>
    <t>URBROJ: 2137/23-13-1</t>
  </si>
  <si>
    <t>Kalnik, 27. ožujka 2013.</t>
  </si>
</sst>
</file>

<file path=xl/styles.xml><?xml version="1.0" encoding="utf-8"?>
<styleSheet xmlns="http://schemas.openxmlformats.org/spreadsheetml/2006/main">
  <numFmts count="1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0.0"/>
    <numFmt numFmtId="166" formatCode="0.00;[Red]0.00"/>
    <numFmt numFmtId="167" formatCode="#,##0.00\ &quot;kn&quot;"/>
  </numFmts>
  <fonts count="17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.5"/>
      <name val="Arial"/>
      <family val="2"/>
    </font>
    <font>
      <sz val="11.5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"/>
      <name val="Arial"/>
      <family val="2"/>
    </font>
    <font>
      <b/>
      <sz val="13"/>
      <name val="Arial"/>
      <family val="2"/>
    </font>
    <font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4" fontId="8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3" fillId="0" borderId="1" xfId="0" applyFont="1" applyBorder="1" applyAlignment="1">
      <alignment/>
    </xf>
    <xf numFmtId="4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4" fontId="7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49" fontId="8" fillId="0" borderId="0" xfId="0" applyNumberFormat="1" applyFont="1" applyAlignment="1">
      <alignment/>
    </xf>
    <xf numFmtId="4" fontId="8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4" fontId="0" fillId="0" borderId="1" xfId="0" applyNumberFormat="1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7" fillId="0" borderId="0" xfId="0" applyFont="1" applyFill="1" applyBorder="1" applyAlignment="1">
      <alignment/>
    </xf>
    <xf numFmtId="4" fontId="1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4" fontId="7" fillId="0" borderId="0" xfId="0" applyNumberFormat="1" applyFont="1" applyBorder="1" applyAlignment="1">
      <alignment horizontal="right"/>
    </xf>
    <xf numFmtId="4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6"/>
  <sheetViews>
    <sheetView tabSelected="1" workbookViewId="0" topLeftCell="A285">
      <selection activeCell="A1" sqref="A1"/>
    </sheetView>
  </sheetViews>
  <sheetFormatPr defaultColWidth="9.140625" defaultRowHeight="12.75"/>
  <cols>
    <col min="1" max="1" width="2.57421875" style="3" customWidth="1"/>
    <col min="2" max="6" width="9.140625" style="3" customWidth="1"/>
    <col min="7" max="7" width="24.00390625" style="3" customWidth="1"/>
    <col min="8" max="8" width="9.140625" style="3" hidden="1" customWidth="1"/>
    <col min="9" max="9" width="14.57421875" style="3" customWidth="1"/>
    <col min="10" max="10" width="14.8515625" style="3" customWidth="1"/>
    <col min="11" max="11" width="14.421875" style="6" customWidth="1"/>
    <col min="12" max="12" width="13.28125" style="3" customWidth="1"/>
    <col min="13" max="13" width="8.8515625" style="3" customWidth="1"/>
    <col min="14" max="14" width="8.140625" style="3" customWidth="1"/>
    <col min="15" max="16384" width="9.140625" style="3" customWidth="1"/>
  </cols>
  <sheetData>
    <row r="1" spans="2:11" ht="14.25">
      <c r="B1" s="35" t="s">
        <v>244</v>
      </c>
      <c r="C1" s="35"/>
      <c r="D1" s="35"/>
      <c r="E1" s="35"/>
      <c r="F1" s="35"/>
      <c r="G1" s="30"/>
      <c r="H1" s="36"/>
      <c r="I1" s="36"/>
      <c r="J1" s="36"/>
      <c r="K1" s="30"/>
    </row>
    <row r="2" spans="2:11" ht="14.25">
      <c r="B2" s="35" t="s">
        <v>248</v>
      </c>
      <c r="C2" s="35"/>
      <c r="D2" s="35"/>
      <c r="E2" s="35"/>
      <c r="F2" s="35"/>
      <c r="G2" s="35"/>
      <c r="H2" s="30"/>
      <c r="I2" s="30"/>
      <c r="J2" s="30"/>
      <c r="K2" s="36"/>
    </row>
    <row r="3" spans="1:11" ht="20.25" customHeight="1">
      <c r="A3" s="2"/>
      <c r="B3" s="8"/>
      <c r="C3" s="8"/>
      <c r="D3" s="8"/>
      <c r="E3" s="8"/>
      <c r="F3" s="8"/>
      <c r="G3" s="8"/>
      <c r="H3" s="7"/>
      <c r="I3" s="7"/>
      <c r="J3" s="7"/>
      <c r="K3" s="17"/>
    </row>
    <row r="4" spans="1:11" ht="15.75">
      <c r="A4" s="22"/>
      <c r="B4" s="11"/>
      <c r="C4" s="34" t="s">
        <v>151</v>
      </c>
      <c r="D4" s="34" t="s">
        <v>196</v>
      </c>
      <c r="E4" s="1"/>
      <c r="F4" s="37"/>
      <c r="G4" s="38"/>
      <c r="H4" s="7"/>
      <c r="I4" s="7"/>
      <c r="J4" s="7"/>
      <c r="K4" s="17"/>
    </row>
    <row r="5" spans="1:11" ht="16.5" customHeight="1">
      <c r="A5" s="22"/>
      <c r="B5" s="25"/>
      <c r="C5" s="11"/>
      <c r="D5" s="34" t="s">
        <v>200</v>
      </c>
      <c r="E5" s="1"/>
      <c r="F5" s="37"/>
      <c r="G5" s="38"/>
      <c r="H5" s="7"/>
      <c r="I5" s="7"/>
      <c r="J5" s="7"/>
      <c r="K5" s="17"/>
    </row>
    <row r="6" spans="1:11" ht="14.25" customHeight="1">
      <c r="A6" s="22"/>
      <c r="B6" s="38"/>
      <c r="C6" s="38"/>
      <c r="D6" s="34"/>
      <c r="E6" s="1"/>
      <c r="F6" s="37"/>
      <c r="G6" s="38"/>
      <c r="H6" s="7"/>
      <c r="I6" s="7"/>
      <c r="J6" s="7"/>
      <c r="K6" s="17"/>
    </row>
    <row r="7" spans="1:11" ht="15" customHeight="1">
      <c r="A7" s="22"/>
      <c r="B7" s="39" t="s">
        <v>177</v>
      </c>
      <c r="C7" s="39"/>
      <c r="D7" s="39"/>
      <c r="E7" s="11"/>
      <c r="F7" s="11"/>
      <c r="G7" s="11"/>
      <c r="H7" s="7"/>
      <c r="I7" s="7"/>
      <c r="J7" s="7"/>
      <c r="K7" s="17"/>
    </row>
    <row r="8" spans="1:11" ht="27.75" customHeight="1">
      <c r="A8" s="22"/>
      <c r="B8" s="11"/>
      <c r="C8" s="23"/>
      <c r="D8" s="11"/>
      <c r="E8" s="11"/>
      <c r="F8" s="23" t="s">
        <v>153</v>
      </c>
      <c r="G8" s="23"/>
      <c r="H8" s="7"/>
      <c r="I8" s="7"/>
      <c r="J8" s="7"/>
      <c r="K8" s="17"/>
    </row>
    <row r="9" spans="1:11" ht="15" customHeight="1">
      <c r="A9" s="10"/>
      <c r="B9" s="11" t="s">
        <v>247</v>
      </c>
      <c r="C9" s="23"/>
      <c r="D9" s="11"/>
      <c r="E9" s="11"/>
      <c r="F9" s="11"/>
      <c r="G9" s="11"/>
      <c r="H9" s="7"/>
      <c r="I9" s="7"/>
      <c r="J9" s="7"/>
      <c r="K9" s="17"/>
    </row>
    <row r="10" spans="1:20" ht="15.75" customHeight="1">
      <c r="A10" s="10"/>
      <c r="B10" s="69" t="s">
        <v>165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</row>
    <row r="11" spans="1:14" s="19" customFormat="1" ht="67.5" customHeight="1">
      <c r="A11" s="21"/>
      <c r="B11" s="11"/>
      <c r="C11" s="11"/>
      <c r="D11" s="11"/>
      <c r="E11" s="11"/>
      <c r="F11" s="11"/>
      <c r="G11" s="25"/>
      <c r="H11" s="25"/>
      <c r="I11" s="80" t="s">
        <v>210</v>
      </c>
      <c r="J11" s="80" t="s">
        <v>206</v>
      </c>
      <c r="K11" s="81" t="s">
        <v>207</v>
      </c>
      <c r="L11" s="67" t="s">
        <v>201</v>
      </c>
      <c r="M11" s="67" t="s">
        <v>208</v>
      </c>
      <c r="N11" s="67" t="s">
        <v>209</v>
      </c>
    </row>
    <row r="12" spans="1:11" ht="18.75" customHeight="1">
      <c r="A12" s="10"/>
      <c r="B12" s="40" t="s">
        <v>63</v>
      </c>
      <c r="C12" s="39"/>
      <c r="D12" s="39"/>
      <c r="E12" s="39"/>
      <c r="F12" s="11"/>
      <c r="G12" s="11"/>
      <c r="H12" s="7"/>
      <c r="I12" s="7"/>
      <c r="J12" s="7"/>
      <c r="K12" s="17"/>
    </row>
    <row r="13" spans="1:14" ht="15">
      <c r="A13" s="2"/>
      <c r="B13" s="30" t="s">
        <v>64</v>
      </c>
      <c r="C13" s="30"/>
      <c r="D13" s="30"/>
      <c r="E13" s="30"/>
      <c r="F13" s="30"/>
      <c r="G13" s="36"/>
      <c r="H13" s="30"/>
      <c r="I13" s="36">
        <f>I38</f>
        <v>2488606.8500000006</v>
      </c>
      <c r="J13" s="36">
        <f>J38</f>
        <v>3100000</v>
      </c>
      <c r="K13" s="36">
        <f>K38</f>
        <v>2810000</v>
      </c>
      <c r="L13" s="36">
        <f>L38</f>
        <v>2505286.5200000005</v>
      </c>
      <c r="M13" s="36">
        <f>SUM(L13/I13)*100</f>
        <v>100.67024126370141</v>
      </c>
      <c r="N13" s="36">
        <f>SUM(L13/K13)*100</f>
        <v>89.15610391459077</v>
      </c>
    </row>
    <row r="14" spans="1:14" ht="15">
      <c r="A14" s="2"/>
      <c r="B14" s="30" t="s">
        <v>236</v>
      </c>
      <c r="C14" s="30"/>
      <c r="D14" s="30"/>
      <c r="E14" s="30"/>
      <c r="F14" s="30"/>
      <c r="G14" s="36"/>
      <c r="H14" s="30"/>
      <c r="I14" s="36">
        <f>I84</f>
        <v>20000</v>
      </c>
      <c r="J14" s="36">
        <f>J84</f>
        <v>0</v>
      </c>
      <c r="K14" s="36">
        <f>K84</f>
        <v>0</v>
      </c>
      <c r="L14" s="36">
        <f>L84</f>
        <v>0</v>
      </c>
      <c r="M14" s="36">
        <f>SUM(L14/I14)*100</f>
        <v>0</v>
      </c>
      <c r="N14" s="36">
        <v>0</v>
      </c>
    </row>
    <row r="15" spans="1:14" ht="15">
      <c r="A15" s="2"/>
      <c r="B15" s="30" t="s">
        <v>65</v>
      </c>
      <c r="C15" s="30"/>
      <c r="D15" s="30"/>
      <c r="E15" s="30"/>
      <c r="F15" s="30"/>
      <c r="G15" s="36"/>
      <c r="H15" s="30"/>
      <c r="I15" s="63">
        <f>I91</f>
        <v>2052228.6000000003</v>
      </c>
      <c r="J15" s="63">
        <f>J91</f>
        <v>2708000</v>
      </c>
      <c r="K15" s="63">
        <f>K91</f>
        <v>2146268.12</v>
      </c>
      <c r="L15" s="63">
        <f>L91</f>
        <v>2071053.7500000002</v>
      </c>
      <c r="M15" s="36">
        <f>SUM(L15/I15)*100</f>
        <v>100.91730278001192</v>
      </c>
      <c r="N15" s="36">
        <f>SUM(L15/K15)*100</f>
        <v>96.49557437399761</v>
      </c>
    </row>
    <row r="16" spans="1:14" ht="15">
      <c r="A16" s="2"/>
      <c r="B16" s="30" t="s">
        <v>66</v>
      </c>
      <c r="C16" s="30"/>
      <c r="D16" s="30"/>
      <c r="E16" s="30"/>
      <c r="F16" s="30"/>
      <c r="G16" s="36"/>
      <c r="H16" s="30"/>
      <c r="I16" s="36">
        <f>I142</f>
        <v>643770.4299999999</v>
      </c>
      <c r="J16" s="36">
        <f>J142</f>
        <v>392000</v>
      </c>
      <c r="K16" s="36">
        <f>K142</f>
        <v>357000</v>
      </c>
      <c r="L16" s="36">
        <f>L142</f>
        <v>351846.28</v>
      </c>
      <c r="M16" s="36">
        <f>SUM(L16/I16)*100</f>
        <v>54.65399832048826</v>
      </c>
      <c r="N16" s="36">
        <f>SUM(L16/K16)*100</f>
        <v>98.55638095238096</v>
      </c>
    </row>
    <row r="17" spans="1:14" ht="15">
      <c r="A17" s="2"/>
      <c r="B17" s="30" t="s">
        <v>154</v>
      </c>
      <c r="C17" s="30"/>
      <c r="D17" s="30"/>
      <c r="E17" s="30"/>
      <c r="F17" s="30"/>
      <c r="G17" s="36"/>
      <c r="H17" s="30"/>
      <c r="I17" s="36">
        <f>I13+I14-I15-I16</f>
        <v>-187392.1799999997</v>
      </c>
      <c r="J17" s="36">
        <f>J13-J15-J16</f>
        <v>0</v>
      </c>
      <c r="K17" s="36">
        <f>K13-K15-K16</f>
        <v>306731.8799999999</v>
      </c>
      <c r="L17" s="36">
        <f>L13-L15-L16</f>
        <v>82386.49000000022</v>
      </c>
      <c r="M17" s="36">
        <f>SUM(L17/I17)*100</f>
        <v>-43.96474281904418</v>
      </c>
      <c r="N17" s="36">
        <f>SUM(L17/K17)*100</f>
        <v>26.859448062588164</v>
      </c>
    </row>
    <row r="18" spans="1:14" ht="15">
      <c r="A18" s="2"/>
      <c r="B18" s="7"/>
      <c r="C18" s="7"/>
      <c r="D18" s="7"/>
      <c r="E18" s="7"/>
      <c r="F18" s="7"/>
      <c r="G18" s="17"/>
      <c r="H18" s="7"/>
      <c r="I18" s="7"/>
      <c r="J18" s="7"/>
      <c r="K18" s="17"/>
      <c r="M18" s="36"/>
      <c r="N18" s="36"/>
    </row>
    <row r="19" spans="1:14" ht="15.75">
      <c r="A19" s="2"/>
      <c r="B19" s="29" t="s">
        <v>67</v>
      </c>
      <c r="C19" s="30"/>
      <c r="D19" s="30"/>
      <c r="E19" s="30"/>
      <c r="F19" s="7"/>
      <c r="G19" s="17"/>
      <c r="H19" s="7"/>
      <c r="I19" s="7"/>
      <c r="J19" s="7"/>
      <c r="K19" s="17"/>
      <c r="M19" s="36"/>
      <c r="N19" s="36"/>
    </row>
    <row r="20" spans="1:14" ht="15">
      <c r="A20" s="2"/>
      <c r="B20" s="30" t="s">
        <v>68</v>
      </c>
      <c r="C20" s="30"/>
      <c r="D20" s="30"/>
      <c r="E20" s="30"/>
      <c r="F20" s="30"/>
      <c r="G20" s="36"/>
      <c r="H20" s="30"/>
      <c r="I20" s="36">
        <f>I160</f>
        <v>86977</v>
      </c>
      <c r="J20" s="36">
        <f>J160</f>
        <v>0</v>
      </c>
      <c r="K20" s="36">
        <f>K160</f>
        <v>0</v>
      </c>
      <c r="L20" s="36">
        <f>L160</f>
        <v>0</v>
      </c>
      <c r="M20" s="36">
        <f>SUM(L20/I20)*100</f>
        <v>0</v>
      </c>
      <c r="N20" s="36">
        <v>0</v>
      </c>
    </row>
    <row r="21" spans="1:14" ht="15.75">
      <c r="A21" s="2"/>
      <c r="B21" s="30" t="s">
        <v>69</v>
      </c>
      <c r="C21" s="29"/>
      <c r="D21" s="30"/>
      <c r="E21" s="30"/>
      <c r="F21" s="30"/>
      <c r="G21" s="36"/>
      <c r="H21" s="30"/>
      <c r="I21" s="36">
        <f>I165</f>
        <v>81350.16</v>
      </c>
      <c r="J21" s="36">
        <f>J165</f>
        <v>5000</v>
      </c>
      <c r="K21" s="36">
        <f>K165</f>
        <v>5000</v>
      </c>
      <c r="L21" s="36">
        <f>L165</f>
        <v>4626.84</v>
      </c>
      <c r="M21" s="36">
        <f>SUM(L21/I21)*100</f>
        <v>5.687561032455252</v>
      </c>
      <c r="N21" s="36">
        <f>SUM(L21/K21)*100</f>
        <v>92.53680000000001</v>
      </c>
    </row>
    <row r="22" spans="1:14" ht="15.75">
      <c r="A22" s="2"/>
      <c r="B22" s="30" t="s">
        <v>194</v>
      </c>
      <c r="C22" s="29"/>
      <c r="D22" s="30"/>
      <c r="E22" s="30"/>
      <c r="F22" s="30"/>
      <c r="G22" s="36"/>
      <c r="H22" s="30"/>
      <c r="I22" s="36">
        <f>I17+I20-I21</f>
        <v>-181765.3399999997</v>
      </c>
      <c r="J22" s="36">
        <v>0</v>
      </c>
      <c r="K22" s="36">
        <v>0</v>
      </c>
      <c r="L22" s="36">
        <f>L17+L20-L21</f>
        <v>77759.65000000023</v>
      </c>
      <c r="M22" s="36">
        <f>SUM(L22/I22)*100</f>
        <v>-42.78024072136105</v>
      </c>
      <c r="N22" s="36">
        <v>0</v>
      </c>
    </row>
    <row r="23" spans="1:14" ht="15.75">
      <c r="A23" s="2"/>
      <c r="B23" s="30"/>
      <c r="C23" s="29"/>
      <c r="D23" s="30"/>
      <c r="E23" s="30"/>
      <c r="F23" s="30"/>
      <c r="G23" s="36"/>
      <c r="H23" s="30"/>
      <c r="I23" s="30"/>
      <c r="J23" s="30"/>
      <c r="K23" s="36"/>
      <c r="L23" s="6"/>
      <c r="M23" s="36"/>
      <c r="N23" s="36"/>
    </row>
    <row r="24" spans="1:14" ht="15.75">
      <c r="A24" s="2"/>
      <c r="B24" s="50" t="s">
        <v>162</v>
      </c>
      <c r="C24" s="50"/>
      <c r="D24" s="50"/>
      <c r="E24" s="50"/>
      <c r="F24" s="30"/>
      <c r="G24" s="36"/>
      <c r="H24" s="30"/>
      <c r="I24" s="30"/>
      <c r="J24" s="30"/>
      <c r="K24" s="36"/>
      <c r="M24" s="36"/>
      <c r="N24" s="36"/>
    </row>
    <row r="25" spans="1:14" ht="15.75">
      <c r="A25" s="2"/>
      <c r="B25" s="30" t="s">
        <v>193</v>
      </c>
      <c r="C25" s="29"/>
      <c r="D25" s="30"/>
      <c r="E25" s="30"/>
      <c r="F25" s="30"/>
      <c r="G25" s="36"/>
      <c r="H25" s="30"/>
      <c r="I25" s="36">
        <v>-129966.54</v>
      </c>
      <c r="J25" s="36">
        <v>0</v>
      </c>
      <c r="K25" s="36">
        <v>0</v>
      </c>
      <c r="L25" s="36">
        <f>I26</f>
        <v>-311731.8799999997</v>
      </c>
      <c r="M25" s="36">
        <f>SUM(L25/I25)*100</f>
        <v>239.85548895892722</v>
      </c>
      <c r="N25" s="36">
        <v>0</v>
      </c>
    </row>
    <row r="26" spans="1:14" ht="15.75">
      <c r="A26" s="2"/>
      <c r="B26" s="30" t="s">
        <v>195</v>
      </c>
      <c r="C26" s="29"/>
      <c r="D26" s="30"/>
      <c r="E26" s="30"/>
      <c r="F26" s="30"/>
      <c r="G26" s="36"/>
      <c r="H26" s="30"/>
      <c r="I26" s="36">
        <f>I22+I25</f>
        <v>-311731.8799999997</v>
      </c>
      <c r="J26" s="36">
        <v>0</v>
      </c>
      <c r="K26" s="36">
        <v>0</v>
      </c>
      <c r="L26" s="36">
        <f>L22+L25</f>
        <v>-233972.2299999995</v>
      </c>
      <c r="M26" s="36">
        <f>SUM(L26/I26)*100</f>
        <v>75.05559906160374</v>
      </c>
      <c r="N26" s="36">
        <v>0</v>
      </c>
    </row>
    <row r="27" spans="1:11" ht="86.25" customHeight="1">
      <c r="A27" s="2"/>
      <c r="B27" s="7"/>
      <c r="C27" s="4"/>
      <c r="D27" s="7"/>
      <c r="E27" s="7"/>
      <c r="F27" s="7"/>
      <c r="G27" s="17"/>
      <c r="H27" s="7"/>
      <c r="I27" s="7"/>
      <c r="J27" s="7"/>
      <c r="K27" s="17"/>
    </row>
    <row r="28" spans="2:11" ht="18" customHeight="1">
      <c r="B28" s="7"/>
      <c r="C28" s="7"/>
      <c r="D28" s="7"/>
      <c r="E28" s="7"/>
      <c r="F28" s="51" t="s">
        <v>155</v>
      </c>
      <c r="G28" s="4"/>
      <c r="H28" s="7"/>
      <c r="I28" s="7"/>
      <c r="J28" s="7"/>
      <c r="K28" s="17"/>
    </row>
    <row r="29" ht="8.25" customHeight="1"/>
    <row r="30" spans="2:11" ht="14.25">
      <c r="B30" s="30" t="s">
        <v>198</v>
      </c>
      <c r="C30" s="30"/>
      <c r="D30" s="30"/>
      <c r="E30" s="30"/>
      <c r="F30" s="30"/>
      <c r="G30" s="30"/>
      <c r="H30" s="30"/>
      <c r="I30" s="30"/>
      <c r="J30" s="30"/>
      <c r="K30" s="36"/>
    </row>
    <row r="31" spans="2:11" ht="17.25" customHeight="1">
      <c r="B31" s="30" t="s">
        <v>202</v>
      </c>
      <c r="C31" s="30"/>
      <c r="D31" s="30"/>
      <c r="E31" s="30"/>
      <c r="F31" s="30"/>
      <c r="G31" s="30"/>
      <c r="H31" s="30"/>
      <c r="I31" s="30"/>
      <c r="J31" s="30"/>
      <c r="K31" s="36"/>
    </row>
    <row r="32" spans="1:11" ht="36" customHeight="1">
      <c r="A32" s="7"/>
      <c r="B32" s="7"/>
      <c r="C32" s="7"/>
      <c r="D32" s="7"/>
      <c r="E32" s="7"/>
      <c r="F32" s="7"/>
      <c r="G32" s="7"/>
      <c r="H32" s="7"/>
      <c r="I32" s="7"/>
      <c r="J32" s="7"/>
      <c r="K32" s="17"/>
    </row>
    <row r="33" spans="1:11" ht="20.25" customHeight="1">
      <c r="A33" s="7"/>
      <c r="B33" s="1" t="s">
        <v>88</v>
      </c>
      <c r="C33" s="1"/>
      <c r="D33" s="1"/>
      <c r="E33" s="1"/>
      <c r="F33" s="1"/>
      <c r="G33" s="1"/>
      <c r="H33" s="7"/>
      <c r="I33" s="7"/>
      <c r="J33" s="7"/>
      <c r="K33" s="17"/>
    </row>
    <row r="34" spans="1:11" ht="9.75" customHeight="1" hidden="1">
      <c r="A34" s="7"/>
      <c r="B34" s="1"/>
      <c r="C34" s="1"/>
      <c r="D34" s="1"/>
      <c r="E34" s="1"/>
      <c r="F34" s="1"/>
      <c r="G34" s="1"/>
      <c r="H34" s="7"/>
      <c r="I34" s="7"/>
      <c r="J34" s="7"/>
      <c r="K34" s="17"/>
    </row>
    <row r="35" spans="1:11" ht="15.75" hidden="1">
      <c r="A35" s="7"/>
      <c r="B35" s="1" t="s">
        <v>89</v>
      </c>
      <c r="C35" s="1"/>
      <c r="D35" s="1"/>
      <c r="E35" s="1"/>
      <c r="F35" s="1"/>
      <c r="G35" s="1"/>
      <c r="H35" s="7"/>
      <c r="I35" s="7"/>
      <c r="J35" s="7"/>
      <c r="K35" s="17"/>
    </row>
    <row r="36" spans="2:14" ht="70.5" customHeight="1">
      <c r="B36" s="41" t="s">
        <v>80</v>
      </c>
      <c r="C36" s="41" t="s">
        <v>156</v>
      </c>
      <c r="D36" s="41"/>
      <c r="E36" s="41"/>
      <c r="F36" s="41"/>
      <c r="G36" s="41"/>
      <c r="H36" s="41"/>
      <c r="I36" s="82" t="s">
        <v>210</v>
      </c>
      <c r="J36" s="82" t="s">
        <v>206</v>
      </c>
      <c r="K36" s="83" t="s">
        <v>207</v>
      </c>
      <c r="L36" s="84" t="s">
        <v>201</v>
      </c>
      <c r="M36" s="84" t="s">
        <v>208</v>
      </c>
      <c r="N36" s="84" t="s">
        <v>209</v>
      </c>
    </row>
    <row r="37" spans="2:14" ht="7.5" customHeight="1">
      <c r="B37" s="4"/>
      <c r="C37" s="4"/>
      <c r="D37" s="4"/>
      <c r="E37" s="4"/>
      <c r="F37" s="4"/>
      <c r="G37" s="4"/>
      <c r="H37" s="4"/>
      <c r="I37" s="4"/>
      <c r="J37" s="4"/>
      <c r="K37" s="42"/>
      <c r="L37" s="6"/>
      <c r="M37" s="6"/>
      <c r="N37" s="6"/>
    </row>
    <row r="38" spans="2:14" ht="15" customHeight="1">
      <c r="B38" s="28">
        <v>6</v>
      </c>
      <c r="C38" s="29" t="s">
        <v>70</v>
      </c>
      <c r="D38" s="29"/>
      <c r="E38" s="29"/>
      <c r="F38" s="29"/>
      <c r="G38" s="29"/>
      <c r="H38" s="30"/>
      <c r="I38" s="31">
        <f>SUM(I40+I52+I59+I67+I76+I80)</f>
        <v>2488606.8500000006</v>
      </c>
      <c r="J38" s="31">
        <f>SUM(J40+J52+J59+J67+J76+J80)</f>
        <v>3100000</v>
      </c>
      <c r="K38" s="31">
        <f>SUM(K40+K52+K59+K67+K76+K80)</f>
        <v>2810000</v>
      </c>
      <c r="L38" s="31">
        <f>SUM(L40+L52+L59+L67+L76+L80)</f>
        <v>2505286.5200000005</v>
      </c>
      <c r="M38" s="60">
        <f>SUM(L38/I38)*100</f>
        <v>100.67024126370141</v>
      </c>
      <c r="N38" s="60">
        <f>SUM(L38/K38)*100</f>
        <v>89.15610391459077</v>
      </c>
    </row>
    <row r="39" spans="2:14" ht="3" customHeight="1">
      <c r="B39" s="28"/>
      <c r="C39" s="29"/>
      <c r="D39" s="29"/>
      <c r="E39" s="29"/>
      <c r="F39" s="29"/>
      <c r="G39" s="29"/>
      <c r="H39" s="30"/>
      <c r="I39" s="31"/>
      <c r="J39" s="31"/>
      <c r="K39" s="31"/>
      <c r="L39" s="31"/>
      <c r="M39" s="31"/>
      <c r="N39" s="60"/>
    </row>
    <row r="40" spans="2:14" ht="13.5" customHeight="1">
      <c r="B40" s="5">
        <v>61</v>
      </c>
      <c r="C40" s="4" t="s">
        <v>43</v>
      </c>
      <c r="D40" s="4"/>
      <c r="E40" s="7"/>
      <c r="F40" s="4"/>
      <c r="G40" s="4"/>
      <c r="I40" s="27">
        <f>SUM(I41+I45+I48+I43)</f>
        <v>996004.1200000001</v>
      </c>
      <c r="J40" s="27">
        <f>SUM(J41+J45+J48+J43)</f>
        <v>1005000</v>
      </c>
      <c r="K40" s="27">
        <f>SUM(K41+K45+K48+K43)</f>
        <v>1133000</v>
      </c>
      <c r="L40" s="27">
        <f>SUM(L41+L45+L48+L43)</f>
        <v>1142507.29</v>
      </c>
      <c r="M40" s="56">
        <f>SUM(L40/I40)*100</f>
        <v>114.70909276961625</v>
      </c>
      <c r="N40" s="56">
        <f aca="true" t="shared" si="0" ref="N40:N65">SUM(L40/K40)*100</f>
        <v>100.8391253309797</v>
      </c>
    </row>
    <row r="41" spans="2:14" ht="12" customHeight="1">
      <c r="B41" s="8">
        <v>611</v>
      </c>
      <c r="C41" s="7" t="s">
        <v>44</v>
      </c>
      <c r="D41" s="7"/>
      <c r="E41" s="7"/>
      <c r="F41" s="7"/>
      <c r="G41" s="7"/>
      <c r="I41" s="26">
        <f>SUM(I42)</f>
        <v>897237.54</v>
      </c>
      <c r="J41" s="26">
        <f>SUM(J42)</f>
        <v>900000</v>
      </c>
      <c r="K41" s="26">
        <f>SUM(K42)</f>
        <v>990000</v>
      </c>
      <c r="L41" s="26">
        <f>SUM(L42)</f>
        <v>1048871.97</v>
      </c>
      <c r="M41" s="57">
        <f>SUM(L41/I41)*100</f>
        <v>116.90014329984453</v>
      </c>
      <c r="N41" s="57">
        <f t="shared" si="0"/>
        <v>105.94666363636362</v>
      </c>
    </row>
    <row r="42" spans="2:14" ht="12" customHeight="1">
      <c r="B42" s="8">
        <v>6111</v>
      </c>
      <c r="C42" s="7" t="s">
        <v>45</v>
      </c>
      <c r="D42" s="7"/>
      <c r="E42" s="7"/>
      <c r="F42" s="7"/>
      <c r="G42" s="7"/>
      <c r="I42" s="6">
        <v>897237.54</v>
      </c>
      <c r="J42" s="6">
        <v>900000</v>
      </c>
      <c r="K42" s="26">
        <v>990000</v>
      </c>
      <c r="L42" s="26">
        <v>1048871.97</v>
      </c>
      <c r="M42" s="57">
        <f aca="true" t="shared" si="1" ref="M42:M50">SUM(L42/I42)*100</f>
        <v>116.90014329984453</v>
      </c>
      <c r="N42" s="57">
        <f t="shared" si="0"/>
        <v>105.94666363636362</v>
      </c>
    </row>
    <row r="43" spans="2:14" ht="12" customHeight="1">
      <c r="B43" s="8">
        <v>612</v>
      </c>
      <c r="C43" s="7" t="s">
        <v>203</v>
      </c>
      <c r="D43" s="7"/>
      <c r="E43" s="7"/>
      <c r="F43" s="7"/>
      <c r="G43" s="7"/>
      <c r="I43" s="26">
        <f>I44</f>
        <v>0</v>
      </c>
      <c r="J43" s="26">
        <f>J44</f>
        <v>0</v>
      </c>
      <c r="K43" s="26">
        <f>K44</f>
        <v>43000</v>
      </c>
      <c r="L43" s="26">
        <f>L44</f>
        <v>0</v>
      </c>
      <c r="M43" s="26">
        <f>M44</f>
        <v>0</v>
      </c>
      <c r="N43" s="57">
        <f t="shared" si="0"/>
        <v>0</v>
      </c>
    </row>
    <row r="44" spans="2:14" ht="12" customHeight="1">
      <c r="B44" s="8">
        <v>6121</v>
      </c>
      <c r="C44" s="7" t="s">
        <v>203</v>
      </c>
      <c r="D44" s="7"/>
      <c r="E44" s="7"/>
      <c r="F44" s="7"/>
      <c r="G44" s="7"/>
      <c r="I44" s="6">
        <v>0</v>
      </c>
      <c r="J44" s="6">
        <v>0</v>
      </c>
      <c r="K44" s="26">
        <v>43000</v>
      </c>
      <c r="L44" s="26">
        <v>0</v>
      </c>
      <c r="M44" s="57">
        <v>0</v>
      </c>
      <c r="N44" s="57">
        <f t="shared" si="0"/>
        <v>0</v>
      </c>
    </row>
    <row r="45" spans="1:14" ht="14.25" customHeight="1">
      <c r="A45" s="7"/>
      <c r="B45" s="8">
        <v>613</v>
      </c>
      <c r="C45" s="7" t="s">
        <v>46</v>
      </c>
      <c r="D45" s="7"/>
      <c r="E45" s="7"/>
      <c r="F45" s="7"/>
      <c r="G45" s="7"/>
      <c r="I45" s="26">
        <f>SUM(I46+I47)</f>
        <v>75490.42</v>
      </c>
      <c r="J45" s="26">
        <f>SUM(J46+J47)</f>
        <v>70000</v>
      </c>
      <c r="K45" s="26">
        <f>SUM(K46+K47)</f>
        <v>70000</v>
      </c>
      <c r="L45" s="26">
        <f>SUM(L46+L47)</f>
        <v>65340.83</v>
      </c>
      <c r="M45" s="57">
        <f t="shared" si="1"/>
        <v>86.55512845206054</v>
      </c>
      <c r="N45" s="57">
        <f t="shared" si="0"/>
        <v>93.34404285714287</v>
      </c>
    </row>
    <row r="46" spans="2:14" ht="12.75">
      <c r="B46" s="8">
        <v>6131</v>
      </c>
      <c r="C46" s="7" t="s">
        <v>71</v>
      </c>
      <c r="D46" s="7"/>
      <c r="E46" s="7"/>
      <c r="F46" s="7"/>
      <c r="G46" s="7"/>
      <c r="I46" s="6">
        <v>15243.24</v>
      </c>
      <c r="J46" s="6">
        <v>20000</v>
      </c>
      <c r="K46" s="26">
        <v>25000</v>
      </c>
      <c r="L46" s="26">
        <v>23608.91</v>
      </c>
      <c r="M46" s="57">
        <f t="shared" si="1"/>
        <v>154.88118011656314</v>
      </c>
      <c r="N46" s="57">
        <f t="shared" si="0"/>
        <v>94.43563999999999</v>
      </c>
    </row>
    <row r="47" spans="2:14" ht="12.75">
      <c r="B47" s="8">
        <v>6134</v>
      </c>
      <c r="C47" s="7" t="s">
        <v>47</v>
      </c>
      <c r="D47" s="7"/>
      <c r="E47" s="7"/>
      <c r="F47" s="7"/>
      <c r="G47" s="7"/>
      <c r="I47" s="6">
        <v>60247.18</v>
      </c>
      <c r="J47" s="6">
        <v>50000</v>
      </c>
      <c r="K47" s="26">
        <v>45000</v>
      </c>
      <c r="L47" s="26">
        <v>41731.92</v>
      </c>
      <c r="M47" s="57">
        <f t="shared" si="1"/>
        <v>69.26783959016836</v>
      </c>
      <c r="N47" s="57">
        <f t="shared" si="0"/>
        <v>92.7376</v>
      </c>
    </row>
    <row r="48" spans="2:14" ht="12.75">
      <c r="B48" s="8">
        <v>614</v>
      </c>
      <c r="C48" s="7" t="s">
        <v>48</v>
      </c>
      <c r="D48" s="7"/>
      <c r="E48" s="7"/>
      <c r="F48" s="7"/>
      <c r="G48" s="7"/>
      <c r="I48" s="26">
        <f>I49+I50</f>
        <v>23276.16</v>
      </c>
      <c r="J48" s="26">
        <f>J49+J50</f>
        <v>35000</v>
      </c>
      <c r="K48" s="26">
        <f>K49+K50</f>
        <v>30000</v>
      </c>
      <c r="L48" s="26">
        <f>L49+L50</f>
        <v>28294.489999999998</v>
      </c>
      <c r="M48" s="57">
        <f t="shared" si="1"/>
        <v>121.55995662514778</v>
      </c>
      <c r="N48" s="57">
        <f t="shared" si="0"/>
        <v>94.31496666666665</v>
      </c>
    </row>
    <row r="49" spans="2:14" ht="12.75">
      <c r="B49" s="8">
        <v>6142</v>
      </c>
      <c r="C49" s="7" t="s">
        <v>185</v>
      </c>
      <c r="D49" s="7"/>
      <c r="E49" s="7"/>
      <c r="F49" s="7"/>
      <c r="G49" s="7"/>
      <c r="I49" s="6">
        <v>13386.85</v>
      </c>
      <c r="J49" s="6">
        <v>20000</v>
      </c>
      <c r="K49" s="26">
        <v>20000</v>
      </c>
      <c r="L49" s="26">
        <v>20173.25</v>
      </c>
      <c r="M49" s="57">
        <f t="shared" si="1"/>
        <v>150.6945248508798</v>
      </c>
      <c r="N49" s="57">
        <f t="shared" si="0"/>
        <v>100.86625000000001</v>
      </c>
    </row>
    <row r="50" spans="2:14" ht="12.75">
      <c r="B50" s="8">
        <v>6145</v>
      </c>
      <c r="C50" s="7" t="s">
        <v>49</v>
      </c>
      <c r="D50" s="7"/>
      <c r="E50" s="7"/>
      <c r="F50" s="7"/>
      <c r="G50" s="7"/>
      <c r="I50" s="6">
        <v>9889.31</v>
      </c>
      <c r="J50" s="6">
        <v>15000</v>
      </c>
      <c r="K50" s="26">
        <v>10000</v>
      </c>
      <c r="L50" s="26">
        <v>8121.24</v>
      </c>
      <c r="M50" s="57">
        <f t="shared" si="1"/>
        <v>82.12140179648529</v>
      </c>
      <c r="N50" s="57">
        <f t="shared" si="0"/>
        <v>81.2124</v>
      </c>
    </row>
    <row r="51" spans="2:14" ht="9" customHeight="1">
      <c r="B51" s="8"/>
      <c r="C51" s="7"/>
      <c r="D51" s="7"/>
      <c r="E51" s="7"/>
      <c r="F51" s="7"/>
      <c r="G51" s="7"/>
      <c r="I51" s="6"/>
      <c r="J51" s="6"/>
      <c r="K51" s="26"/>
      <c r="L51" s="6"/>
      <c r="M51" s="6"/>
      <c r="N51" s="56"/>
    </row>
    <row r="52" spans="2:14" ht="12.75">
      <c r="B52" s="5">
        <v>63</v>
      </c>
      <c r="C52" s="4" t="s">
        <v>101</v>
      </c>
      <c r="D52" s="7"/>
      <c r="E52" s="4"/>
      <c r="F52" s="7"/>
      <c r="G52" s="7"/>
      <c r="I52" s="27">
        <f>I55+I53</f>
        <v>1027488.26</v>
      </c>
      <c r="J52" s="27">
        <f>J55+J53</f>
        <v>1550000</v>
      </c>
      <c r="K52" s="27">
        <f>K55+K53</f>
        <v>1120000</v>
      </c>
      <c r="L52" s="27">
        <f>L55+L53</f>
        <v>817363.1599999999</v>
      </c>
      <c r="M52" s="56">
        <f aca="true" t="shared" si="2" ref="M52:M57">SUM(L52/I52)*100</f>
        <v>79.54963495154679</v>
      </c>
      <c r="N52" s="56">
        <f t="shared" si="0"/>
        <v>72.97885357142856</v>
      </c>
    </row>
    <row r="53" spans="2:14" ht="12.75">
      <c r="B53" s="46">
        <v>632</v>
      </c>
      <c r="C53" s="13" t="s">
        <v>186</v>
      </c>
      <c r="D53" s="7"/>
      <c r="E53" s="4"/>
      <c r="F53" s="7"/>
      <c r="G53" s="7"/>
      <c r="I53" s="48">
        <f>I54</f>
        <v>83936.69</v>
      </c>
      <c r="J53" s="48">
        <f>J54</f>
        <v>300000</v>
      </c>
      <c r="K53" s="48">
        <f>K54</f>
        <v>220000</v>
      </c>
      <c r="L53" s="48">
        <f>L54</f>
        <v>24521.23</v>
      </c>
      <c r="M53" s="57">
        <f t="shared" si="2"/>
        <v>29.21395875867871</v>
      </c>
      <c r="N53" s="57">
        <f t="shared" si="0"/>
        <v>11.146013636363636</v>
      </c>
    </row>
    <row r="54" spans="2:14" ht="12.75">
      <c r="B54" s="46">
        <v>6322</v>
      </c>
      <c r="C54" s="13" t="s">
        <v>187</v>
      </c>
      <c r="D54" s="72"/>
      <c r="E54" s="4"/>
      <c r="F54" s="7"/>
      <c r="G54" s="7"/>
      <c r="I54" s="6">
        <v>83936.69</v>
      </c>
      <c r="J54" s="6">
        <v>300000</v>
      </c>
      <c r="K54" s="48">
        <v>220000</v>
      </c>
      <c r="L54" s="6">
        <v>24521.23</v>
      </c>
      <c r="M54" s="57">
        <f t="shared" si="2"/>
        <v>29.21395875867871</v>
      </c>
      <c r="N54" s="57">
        <f t="shared" si="0"/>
        <v>11.146013636363636</v>
      </c>
    </row>
    <row r="55" spans="1:14" ht="12.75">
      <c r="A55" s="7"/>
      <c r="B55" s="8">
        <v>633</v>
      </c>
      <c r="C55" s="7" t="s">
        <v>50</v>
      </c>
      <c r="D55" s="7"/>
      <c r="E55" s="7"/>
      <c r="F55" s="7"/>
      <c r="G55" s="7"/>
      <c r="I55" s="26">
        <f>SUM(I56+I57)</f>
        <v>943551.5700000001</v>
      </c>
      <c r="J55" s="26">
        <f>SUM(J56+J57)</f>
        <v>1250000</v>
      </c>
      <c r="K55" s="26">
        <f>SUM(K56+K57)</f>
        <v>900000</v>
      </c>
      <c r="L55" s="26">
        <f>SUM(L56+L57)</f>
        <v>792841.9299999999</v>
      </c>
      <c r="M55" s="57">
        <f t="shared" si="2"/>
        <v>84.02740827403848</v>
      </c>
      <c r="N55" s="57">
        <f t="shared" si="0"/>
        <v>88.09354777777777</v>
      </c>
    </row>
    <row r="56" spans="1:14" ht="12.75">
      <c r="A56" s="7"/>
      <c r="B56" s="8">
        <v>6331</v>
      </c>
      <c r="C56" s="7" t="s">
        <v>146</v>
      </c>
      <c r="D56" s="7"/>
      <c r="E56" s="7"/>
      <c r="F56" s="7"/>
      <c r="G56" s="7"/>
      <c r="I56" s="6">
        <v>225286.57</v>
      </c>
      <c r="J56" s="6">
        <v>100000</v>
      </c>
      <c r="K56" s="26">
        <v>100000</v>
      </c>
      <c r="L56" s="26">
        <v>92872.93</v>
      </c>
      <c r="M56" s="57">
        <f t="shared" si="2"/>
        <v>41.2243526101001</v>
      </c>
      <c r="N56" s="57">
        <f t="shared" si="0"/>
        <v>92.87293</v>
      </c>
    </row>
    <row r="57" spans="2:14" ht="12.75">
      <c r="B57" s="8">
        <v>6332</v>
      </c>
      <c r="C57" s="7" t="s">
        <v>51</v>
      </c>
      <c r="D57" s="7"/>
      <c r="E57" s="7"/>
      <c r="F57" s="7"/>
      <c r="G57" s="7"/>
      <c r="I57" s="6">
        <v>718265</v>
      </c>
      <c r="J57" s="6">
        <v>1150000</v>
      </c>
      <c r="K57" s="26">
        <v>800000</v>
      </c>
      <c r="L57" s="26">
        <v>699969</v>
      </c>
      <c r="M57" s="57">
        <f t="shared" si="2"/>
        <v>97.45275072570708</v>
      </c>
      <c r="N57" s="57">
        <f t="shared" si="0"/>
        <v>87.496125</v>
      </c>
    </row>
    <row r="58" spans="1:14" ht="6" customHeight="1">
      <c r="A58" s="7"/>
      <c r="B58" s="8"/>
      <c r="C58" s="7"/>
      <c r="D58" s="4"/>
      <c r="E58" s="4"/>
      <c r="F58" s="4"/>
      <c r="G58" s="4"/>
      <c r="I58" s="6"/>
      <c r="J58" s="6"/>
      <c r="K58" s="26"/>
      <c r="L58" s="6"/>
      <c r="M58" s="6"/>
      <c r="N58" s="56"/>
    </row>
    <row r="59" spans="2:14" ht="12.75">
      <c r="B59" s="5">
        <v>64</v>
      </c>
      <c r="C59" s="4" t="s">
        <v>52</v>
      </c>
      <c r="D59" s="4"/>
      <c r="E59" s="7"/>
      <c r="F59" s="4"/>
      <c r="G59" s="4"/>
      <c r="I59" s="27">
        <f>SUM(I60+I63)</f>
        <v>145932.86000000002</v>
      </c>
      <c r="J59" s="27">
        <f>SUM(J60+J63)</f>
        <v>215000</v>
      </c>
      <c r="K59" s="27">
        <f>SUM(K60+K63)</f>
        <v>174000</v>
      </c>
      <c r="L59" s="27">
        <f>SUM(L60+L63)</f>
        <v>156624.48</v>
      </c>
      <c r="M59" s="56">
        <f>SUM(L59/I59)*100</f>
        <v>107.3263965360509</v>
      </c>
      <c r="N59" s="56">
        <f t="shared" si="0"/>
        <v>90.01406896551725</v>
      </c>
    </row>
    <row r="60" spans="2:14" ht="12.75">
      <c r="B60" s="8">
        <v>641</v>
      </c>
      <c r="C60" s="7" t="s">
        <v>53</v>
      </c>
      <c r="D60" s="7"/>
      <c r="E60" s="7"/>
      <c r="F60" s="7"/>
      <c r="G60" s="7"/>
      <c r="I60" s="26">
        <f>I61+I62</f>
        <v>13962.97</v>
      </c>
      <c r="J60" s="26">
        <f>J61+J62</f>
        <v>14000</v>
      </c>
      <c r="K60" s="26">
        <f>K61+K62</f>
        <v>4000</v>
      </c>
      <c r="L60" s="26">
        <f>L61+L62</f>
        <v>4733.22</v>
      </c>
      <c r="M60" s="57">
        <f aca="true" t="shared" si="3" ref="M60:M65">SUM(L60/I60)*100</f>
        <v>33.89837548888238</v>
      </c>
      <c r="N60" s="57">
        <f t="shared" si="0"/>
        <v>118.3305</v>
      </c>
    </row>
    <row r="61" spans="2:14" ht="12.75">
      <c r="B61" s="8">
        <v>6413</v>
      </c>
      <c r="C61" s="7" t="s">
        <v>54</v>
      </c>
      <c r="D61" s="7"/>
      <c r="E61" s="7"/>
      <c r="F61" s="7"/>
      <c r="G61" s="7"/>
      <c r="I61" s="6">
        <v>1170.34</v>
      </c>
      <c r="J61" s="6">
        <v>1000</v>
      </c>
      <c r="K61" s="26">
        <v>400</v>
      </c>
      <c r="L61" s="26">
        <v>422.04</v>
      </c>
      <c r="M61" s="57">
        <f t="shared" si="3"/>
        <v>36.06131551514945</v>
      </c>
      <c r="N61" s="57">
        <f t="shared" si="0"/>
        <v>105.51000000000002</v>
      </c>
    </row>
    <row r="62" spans="2:14" ht="12.75" customHeight="1">
      <c r="B62" s="8">
        <v>6414</v>
      </c>
      <c r="C62" s="7" t="s">
        <v>102</v>
      </c>
      <c r="D62" s="7"/>
      <c r="E62" s="7"/>
      <c r="F62" s="7"/>
      <c r="G62" s="7"/>
      <c r="I62" s="6">
        <v>12792.63</v>
      </c>
      <c r="J62" s="6">
        <v>13000</v>
      </c>
      <c r="K62" s="26">
        <v>3600</v>
      </c>
      <c r="L62" s="26">
        <v>4311.18</v>
      </c>
      <c r="M62" s="57">
        <f t="shared" si="3"/>
        <v>33.70049786478621</v>
      </c>
      <c r="N62" s="57">
        <f t="shared" si="0"/>
        <v>119.75500000000001</v>
      </c>
    </row>
    <row r="63" spans="2:14" ht="12.75">
      <c r="B63" s="8">
        <v>642</v>
      </c>
      <c r="C63" s="7" t="s">
        <v>55</v>
      </c>
      <c r="D63" s="7"/>
      <c r="E63" s="7"/>
      <c r="F63" s="7"/>
      <c r="G63" s="7"/>
      <c r="I63" s="26">
        <f>SUM(I64+I65)</f>
        <v>131969.89</v>
      </c>
      <c r="J63" s="26">
        <f>SUM(J64+J65)</f>
        <v>201000</v>
      </c>
      <c r="K63" s="26">
        <f>SUM(K64+K65)</f>
        <v>170000</v>
      </c>
      <c r="L63" s="26">
        <f>SUM(L64+L65)</f>
        <v>151891.26</v>
      </c>
      <c r="M63" s="57">
        <f t="shared" si="3"/>
        <v>115.0953903197161</v>
      </c>
      <c r="N63" s="57">
        <f t="shared" si="0"/>
        <v>89.3478</v>
      </c>
    </row>
    <row r="64" spans="2:14" ht="12.75">
      <c r="B64" s="8">
        <v>6422</v>
      </c>
      <c r="C64" s="7" t="s">
        <v>56</v>
      </c>
      <c r="D64" s="7"/>
      <c r="E64" s="7"/>
      <c r="F64" s="7"/>
      <c r="G64" s="7"/>
      <c r="I64" s="6">
        <v>58682.32</v>
      </c>
      <c r="J64" s="6">
        <v>80500</v>
      </c>
      <c r="K64" s="26">
        <v>70000</v>
      </c>
      <c r="L64" s="26">
        <v>55522.56</v>
      </c>
      <c r="M64" s="57">
        <f t="shared" si="3"/>
        <v>94.61548214181033</v>
      </c>
      <c r="N64" s="57">
        <f t="shared" si="0"/>
        <v>79.31794285714285</v>
      </c>
    </row>
    <row r="65" spans="2:14" ht="12.75">
      <c r="B65" s="8">
        <v>6423</v>
      </c>
      <c r="C65" s="7" t="s">
        <v>240</v>
      </c>
      <c r="D65" s="7"/>
      <c r="E65" s="7"/>
      <c r="F65" s="7"/>
      <c r="G65" s="7"/>
      <c r="I65" s="6">
        <v>73287.57</v>
      </c>
      <c r="J65" s="6">
        <v>120500</v>
      </c>
      <c r="K65" s="26">
        <v>100000</v>
      </c>
      <c r="L65" s="26">
        <v>96368.7</v>
      </c>
      <c r="M65" s="57">
        <f t="shared" si="3"/>
        <v>131.4939218205761</v>
      </c>
      <c r="N65" s="57">
        <f t="shared" si="0"/>
        <v>96.36869999999999</v>
      </c>
    </row>
    <row r="66" spans="2:14" ht="6.75" customHeight="1">
      <c r="B66" s="8"/>
      <c r="C66" s="7"/>
      <c r="D66" s="7"/>
      <c r="E66" s="4"/>
      <c r="F66" s="7"/>
      <c r="G66" s="7"/>
      <c r="I66" s="6"/>
      <c r="J66" s="6"/>
      <c r="K66" s="26"/>
      <c r="L66" s="6"/>
      <c r="M66" s="6"/>
      <c r="N66" s="56"/>
    </row>
    <row r="67" spans="2:14" ht="12.75">
      <c r="B67" s="5">
        <v>65</v>
      </c>
      <c r="C67" s="4" t="s">
        <v>72</v>
      </c>
      <c r="D67" s="4"/>
      <c r="E67" s="4"/>
      <c r="F67" s="4"/>
      <c r="G67" s="4"/>
      <c r="I67" s="27">
        <f>SUM(I68+I70+I72)</f>
        <v>289051.68</v>
      </c>
      <c r="J67" s="27">
        <f>SUM(J68+J70+J72)</f>
        <v>310000</v>
      </c>
      <c r="K67" s="27">
        <f>SUM(K68+K70+K72)</f>
        <v>340000</v>
      </c>
      <c r="L67" s="27">
        <f>SUM(L68+L70+L72)</f>
        <v>351675.48</v>
      </c>
      <c r="M67" s="56">
        <f>SUM(L67/I67)*100</f>
        <v>121.66526068971473</v>
      </c>
      <c r="N67" s="56">
        <f aca="true" t="shared" si="4" ref="N67:N74">SUM(L67/K67)*100</f>
        <v>103.43396470588235</v>
      </c>
    </row>
    <row r="68" spans="2:14" ht="12.75">
      <c r="B68" s="8">
        <v>651</v>
      </c>
      <c r="C68" s="7" t="s">
        <v>57</v>
      </c>
      <c r="D68" s="7"/>
      <c r="E68" s="7"/>
      <c r="F68" s="7"/>
      <c r="G68" s="7"/>
      <c r="I68" s="26">
        <f>SUM(I69)</f>
        <v>139351.03</v>
      </c>
      <c r="J68" s="26">
        <f>SUM(J69)</f>
        <v>150000</v>
      </c>
      <c r="K68" s="26">
        <f>SUM(K69)</f>
        <v>170000</v>
      </c>
      <c r="L68" s="26">
        <f>SUM(L69)</f>
        <v>189250.27</v>
      </c>
      <c r="M68" s="57">
        <f aca="true" t="shared" si="5" ref="M68:M130">SUM(L68/I68)*100</f>
        <v>135.80830367741092</v>
      </c>
      <c r="N68" s="57">
        <f t="shared" si="4"/>
        <v>111.3236882352941</v>
      </c>
    </row>
    <row r="69" spans="2:14" ht="12.75">
      <c r="B69" s="8">
        <v>6512</v>
      </c>
      <c r="C69" s="7" t="s">
        <v>73</v>
      </c>
      <c r="D69" s="7"/>
      <c r="E69" s="7"/>
      <c r="F69" s="7"/>
      <c r="G69" s="7"/>
      <c r="I69" s="6">
        <v>139351.03</v>
      </c>
      <c r="J69" s="6">
        <v>150000</v>
      </c>
      <c r="K69" s="26">
        <v>170000</v>
      </c>
      <c r="L69" s="26">
        <v>189250.27</v>
      </c>
      <c r="M69" s="57">
        <f t="shared" si="5"/>
        <v>135.80830367741092</v>
      </c>
      <c r="N69" s="57">
        <f t="shared" si="4"/>
        <v>111.3236882352941</v>
      </c>
    </row>
    <row r="70" spans="2:14" ht="13.5" customHeight="1">
      <c r="B70" s="8">
        <v>652</v>
      </c>
      <c r="C70" s="7" t="s">
        <v>58</v>
      </c>
      <c r="D70" s="7"/>
      <c r="E70" s="7"/>
      <c r="F70" s="7"/>
      <c r="G70" s="7"/>
      <c r="I70" s="26">
        <f>I71</f>
        <v>11596.78</v>
      </c>
      <c r="J70" s="26">
        <f>J71</f>
        <v>10000</v>
      </c>
      <c r="K70" s="26">
        <f>K71</f>
        <v>25000</v>
      </c>
      <c r="L70" s="26">
        <f>L71</f>
        <v>11171.05</v>
      </c>
      <c r="M70" s="57">
        <f t="shared" si="5"/>
        <v>96.32889474492056</v>
      </c>
      <c r="N70" s="57">
        <f t="shared" si="4"/>
        <v>44.6842</v>
      </c>
    </row>
    <row r="71" spans="2:14" ht="12.75">
      <c r="B71" s="8">
        <v>6526</v>
      </c>
      <c r="C71" s="7" t="s">
        <v>59</v>
      </c>
      <c r="D71" s="7"/>
      <c r="E71" s="7"/>
      <c r="F71" s="7"/>
      <c r="G71" s="7"/>
      <c r="I71" s="6">
        <v>11596.78</v>
      </c>
      <c r="J71" s="6">
        <v>10000</v>
      </c>
      <c r="K71" s="26">
        <v>25000</v>
      </c>
      <c r="L71" s="26">
        <v>11171.05</v>
      </c>
      <c r="M71" s="57">
        <f t="shared" si="5"/>
        <v>96.32889474492056</v>
      </c>
      <c r="N71" s="57">
        <f t="shared" si="4"/>
        <v>44.6842</v>
      </c>
    </row>
    <row r="72" spans="2:14" ht="14.25" customHeight="1">
      <c r="B72" s="8">
        <v>653</v>
      </c>
      <c r="C72" s="7" t="s">
        <v>190</v>
      </c>
      <c r="D72" s="7"/>
      <c r="E72" s="7"/>
      <c r="F72" s="7"/>
      <c r="G72" s="7"/>
      <c r="I72" s="26">
        <f>I73+I74</f>
        <v>138103.87</v>
      </c>
      <c r="J72" s="26">
        <f>J73+J74</f>
        <v>150000</v>
      </c>
      <c r="K72" s="26">
        <f>K73+K74</f>
        <v>145000</v>
      </c>
      <c r="L72" s="26">
        <f>L73+L74</f>
        <v>151254.15999999997</v>
      </c>
      <c r="M72" s="57">
        <f t="shared" si="5"/>
        <v>109.52202860064672</v>
      </c>
      <c r="N72" s="57">
        <f t="shared" si="4"/>
        <v>104.31321379310343</v>
      </c>
    </row>
    <row r="73" spans="2:14" ht="13.5" customHeight="1">
      <c r="B73" s="8">
        <v>6531</v>
      </c>
      <c r="C73" s="7" t="s">
        <v>189</v>
      </c>
      <c r="D73" s="7"/>
      <c r="E73" s="7"/>
      <c r="F73" s="7"/>
      <c r="G73" s="7"/>
      <c r="I73" s="6">
        <v>1515.77</v>
      </c>
      <c r="J73" s="6">
        <v>10000</v>
      </c>
      <c r="K73" s="26">
        <v>2000</v>
      </c>
      <c r="L73" s="26">
        <v>1604.36</v>
      </c>
      <c r="M73" s="57">
        <f t="shared" si="5"/>
        <v>105.84455425295394</v>
      </c>
      <c r="N73" s="57">
        <f t="shared" si="4"/>
        <v>80.218</v>
      </c>
    </row>
    <row r="74" spans="2:14" ht="13.5" customHeight="1">
      <c r="B74" s="8">
        <v>6532</v>
      </c>
      <c r="C74" s="7" t="s">
        <v>188</v>
      </c>
      <c r="D74" s="7"/>
      <c r="E74" s="7"/>
      <c r="F74" s="7"/>
      <c r="G74" s="7"/>
      <c r="I74" s="6">
        <v>136588.1</v>
      </c>
      <c r="J74" s="6">
        <v>140000</v>
      </c>
      <c r="K74" s="26">
        <v>143000</v>
      </c>
      <c r="L74" s="26">
        <v>149649.8</v>
      </c>
      <c r="M74" s="57">
        <f t="shared" si="5"/>
        <v>109.56283892959928</v>
      </c>
      <c r="N74" s="57">
        <f t="shared" si="4"/>
        <v>104.65020979020979</v>
      </c>
    </row>
    <row r="75" spans="2:14" ht="6.75" customHeight="1">
      <c r="B75" s="8"/>
      <c r="C75" s="7"/>
      <c r="D75" s="7"/>
      <c r="E75" s="7"/>
      <c r="F75" s="7"/>
      <c r="G75" s="7"/>
      <c r="I75" s="6"/>
      <c r="J75" s="6"/>
      <c r="K75" s="26"/>
      <c r="L75" s="26"/>
      <c r="M75" s="57"/>
      <c r="N75" s="57"/>
    </row>
    <row r="76" spans="2:14" ht="13.5" customHeight="1">
      <c r="B76" s="5">
        <v>66</v>
      </c>
      <c r="C76" s="4" t="s">
        <v>60</v>
      </c>
      <c r="D76" s="4"/>
      <c r="E76" s="4"/>
      <c r="F76" s="4"/>
      <c r="G76" s="4"/>
      <c r="I76" s="27">
        <f aca="true" t="shared" si="6" ref="I76:L77">I77</f>
        <v>30129.93</v>
      </c>
      <c r="J76" s="27">
        <f t="shared" si="6"/>
        <v>20000</v>
      </c>
      <c r="K76" s="27">
        <f t="shared" si="6"/>
        <v>15000</v>
      </c>
      <c r="L76" s="27">
        <f t="shared" si="6"/>
        <v>9481.87</v>
      </c>
      <c r="M76" s="56">
        <f t="shared" si="5"/>
        <v>31.469937036030288</v>
      </c>
      <c r="N76" s="56">
        <f>SUM(L76/K76)*100</f>
        <v>63.212466666666664</v>
      </c>
    </row>
    <row r="77" spans="2:14" ht="13.5" customHeight="1">
      <c r="B77" s="8">
        <v>663</v>
      </c>
      <c r="C77" s="7" t="s">
        <v>74</v>
      </c>
      <c r="D77" s="7"/>
      <c r="E77" s="7"/>
      <c r="F77" s="7"/>
      <c r="G77" s="7"/>
      <c r="I77" s="26">
        <f t="shared" si="6"/>
        <v>30129.93</v>
      </c>
      <c r="J77" s="26">
        <f t="shared" si="6"/>
        <v>20000</v>
      </c>
      <c r="K77" s="26">
        <f t="shared" si="6"/>
        <v>15000</v>
      </c>
      <c r="L77" s="26">
        <f t="shared" si="6"/>
        <v>9481.87</v>
      </c>
      <c r="M77" s="57">
        <f t="shared" si="5"/>
        <v>31.469937036030288</v>
      </c>
      <c r="N77" s="57">
        <f>SUM(L77/K77)*100</f>
        <v>63.212466666666664</v>
      </c>
    </row>
    <row r="78" spans="2:14" ht="13.5" customHeight="1">
      <c r="B78" s="8">
        <v>6632</v>
      </c>
      <c r="C78" s="7" t="s">
        <v>61</v>
      </c>
      <c r="D78" s="7"/>
      <c r="E78" s="7"/>
      <c r="F78" s="7"/>
      <c r="G78" s="7"/>
      <c r="I78" s="6">
        <v>30129.93</v>
      </c>
      <c r="J78" s="6">
        <v>20000</v>
      </c>
      <c r="K78" s="26">
        <v>15000</v>
      </c>
      <c r="L78" s="26">
        <v>9481.87</v>
      </c>
      <c r="M78" s="57">
        <f t="shared" si="5"/>
        <v>31.469937036030288</v>
      </c>
      <c r="N78" s="57">
        <f>SUM(L78/K78)*100</f>
        <v>63.212466666666664</v>
      </c>
    </row>
    <row r="79" spans="2:14" ht="6" customHeight="1">
      <c r="B79" s="8"/>
      <c r="C79" s="7"/>
      <c r="D79" s="7"/>
      <c r="E79" s="7"/>
      <c r="F79" s="7"/>
      <c r="G79" s="7"/>
      <c r="I79" s="6"/>
      <c r="J79" s="6"/>
      <c r="K79" s="26"/>
      <c r="L79" s="26"/>
      <c r="M79" s="57"/>
      <c r="N79" s="57"/>
    </row>
    <row r="80" spans="2:14" ht="13.5" customHeight="1">
      <c r="B80" s="58">
        <v>68</v>
      </c>
      <c r="C80" s="51" t="s">
        <v>204</v>
      </c>
      <c r="D80" s="51"/>
      <c r="E80" s="51"/>
      <c r="F80" s="51"/>
      <c r="G80" s="51"/>
      <c r="H80" s="51"/>
      <c r="I80" s="55">
        <f aca="true" t="shared" si="7" ref="I80:L81">I81</f>
        <v>0</v>
      </c>
      <c r="J80" s="55">
        <f t="shared" si="7"/>
        <v>0</v>
      </c>
      <c r="K80" s="55">
        <f t="shared" si="7"/>
        <v>28000</v>
      </c>
      <c r="L80" s="55">
        <f t="shared" si="7"/>
        <v>27634.24</v>
      </c>
      <c r="M80" s="56">
        <v>0</v>
      </c>
      <c r="N80" s="56">
        <f>SUM(L80/K80)*100</f>
        <v>98.6937142857143</v>
      </c>
    </row>
    <row r="81" spans="2:14" ht="14.25" customHeight="1">
      <c r="B81" s="8">
        <v>683</v>
      </c>
      <c r="C81" s="7" t="s">
        <v>205</v>
      </c>
      <c r="D81" s="7"/>
      <c r="E81" s="7"/>
      <c r="F81" s="7"/>
      <c r="G81" s="7"/>
      <c r="I81" s="26">
        <f t="shared" si="7"/>
        <v>0</v>
      </c>
      <c r="J81" s="26">
        <f t="shared" si="7"/>
        <v>0</v>
      </c>
      <c r="K81" s="26">
        <f t="shared" si="7"/>
        <v>28000</v>
      </c>
      <c r="L81" s="26">
        <f t="shared" si="7"/>
        <v>27634.24</v>
      </c>
      <c r="M81" s="57">
        <v>0</v>
      </c>
      <c r="N81" s="57">
        <f>SUM(L81/K81)*100</f>
        <v>98.6937142857143</v>
      </c>
    </row>
    <row r="82" spans="2:14" ht="15" customHeight="1">
      <c r="B82" s="8">
        <v>6831</v>
      </c>
      <c r="C82" s="7" t="s">
        <v>205</v>
      </c>
      <c r="D82" s="7"/>
      <c r="E82" s="7"/>
      <c r="F82" s="7"/>
      <c r="G82" s="7"/>
      <c r="I82" s="6">
        <v>0</v>
      </c>
      <c r="J82" s="6">
        <v>0</v>
      </c>
      <c r="K82" s="26">
        <v>28000</v>
      </c>
      <c r="L82" s="26">
        <v>27634.24</v>
      </c>
      <c r="M82" s="57">
        <v>0</v>
      </c>
      <c r="N82" s="57">
        <f>SUM(L82/K82)*100</f>
        <v>98.6937142857143</v>
      </c>
    </row>
    <row r="83" spans="2:14" ht="15" customHeight="1">
      <c r="B83" s="8"/>
      <c r="C83" s="7"/>
      <c r="D83" s="7"/>
      <c r="E83" s="7"/>
      <c r="F83" s="7"/>
      <c r="G83" s="7"/>
      <c r="J83" s="6"/>
      <c r="K83" s="26"/>
      <c r="L83" s="26"/>
      <c r="M83" s="57"/>
      <c r="N83" s="57"/>
    </row>
    <row r="84" spans="2:14" ht="17.25" customHeight="1">
      <c r="B84" s="49">
        <v>7</v>
      </c>
      <c r="C84" s="50" t="s">
        <v>232</v>
      </c>
      <c r="D84" s="50"/>
      <c r="E84" s="50"/>
      <c r="F84" s="50"/>
      <c r="G84" s="50"/>
      <c r="H84" s="50"/>
      <c r="I84" s="62">
        <f aca="true" t="shared" si="8" ref="I84:L86">I85</f>
        <v>20000</v>
      </c>
      <c r="J84" s="62">
        <f t="shared" si="8"/>
        <v>0</v>
      </c>
      <c r="K84" s="62">
        <f t="shared" si="8"/>
        <v>0</v>
      </c>
      <c r="L84" s="62">
        <f t="shared" si="8"/>
        <v>0</v>
      </c>
      <c r="M84" s="60">
        <f t="shared" si="5"/>
        <v>0</v>
      </c>
      <c r="N84" s="60">
        <v>0</v>
      </c>
    </row>
    <row r="85" spans="2:14" ht="12" customHeight="1">
      <c r="B85" s="58">
        <v>72</v>
      </c>
      <c r="C85" s="51" t="s">
        <v>233</v>
      </c>
      <c r="D85" s="51"/>
      <c r="E85" s="51"/>
      <c r="F85" s="51"/>
      <c r="G85" s="51"/>
      <c r="H85" s="51"/>
      <c r="I85" s="55">
        <f t="shared" si="8"/>
        <v>20000</v>
      </c>
      <c r="J85" s="55">
        <f t="shared" si="8"/>
        <v>0</v>
      </c>
      <c r="K85" s="55">
        <f t="shared" si="8"/>
        <v>0</v>
      </c>
      <c r="L85" s="55">
        <f t="shared" si="8"/>
        <v>0</v>
      </c>
      <c r="M85" s="56">
        <f t="shared" si="5"/>
        <v>0</v>
      </c>
      <c r="N85" s="56">
        <v>0</v>
      </c>
    </row>
    <row r="86" spans="2:14" ht="12.75">
      <c r="B86" s="8">
        <v>723</v>
      </c>
      <c r="C86" s="7" t="s">
        <v>234</v>
      </c>
      <c r="D86" s="7"/>
      <c r="E86" s="7"/>
      <c r="F86" s="7"/>
      <c r="G86" s="7"/>
      <c r="I86" s="26">
        <f t="shared" si="8"/>
        <v>20000</v>
      </c>
      <c r="J86" s="26">
        <f t="shared" si="8"/>
        <v>0</v>
      </c>
      <c r="K86" s="26">
        <f t="shared" si="8"/>
        <v>0</v>
      </c>
      <c r="L86" s="26">
        <f t="shared" si="8"/>
        <v>0</v>
      </c>
      <c r="M86" s="57">
        <f t="shared" si="5"/>
        <v>0</v>
      </c>
      <c r="N86" s="57">
        <v>0</v>
      </c>
    </row>
    <row r="87" spans="2:14" ht="13.5" customHeight="1">
      <c r="B87" s="8">
        <v>7231</v>
      </c>
      <c r="C87" s="7" t="s">
        <v>235</v>
      </c>
      <c r="D87" s="7"/>
      <c r="E87" s="7"/>
      <c r="F87" s="7"/>
      <c r="G87" s="7"/>
      <c r="I87" s="26">
        <v>20000</v>
      </c>
      <c r="J87" s="26">
        <v>0</v>
      </c>
      <c r="K87" s="57">
        <f>SUM(J87/I87)*100</f>
        <v>0</v>
      </c>
      <c r="L87" s="6">
        <v>0</v>
      </c>
      <c r="M87" s="57">
        <f t="shared" si="5"/>
        <v>0</v>
      </c>
      <c r="N87" s="57">
        <v>0</v>
      </c>
    </row>
    <row r="88" spans="2:13" ht="13.5" customHeight="1">
      <c r="B88" s="8"/>
      <c r="C88" s="7"/>
      <c r="D88" s="7"/>
      <c r="E88" s="7"/>
      <c r="F88" s="7"/>
      <c r="G88" s="7"/>
      <c r="I88" s="26"/>
      <c r="J88" s="26"/>
      <c r="K88" s="57"/>
      <c r="M88" s="57"/>
    </row>
    <row r="89" spans="2:14" ht="15" customHeight="1">
      <c r="B89" s="29" t="s">
        <v>90</v>
      </c>
      <c r="C89" s="29"/>
      <c r="D89" s="30"/>
      <c r="E89" s="30"/>
      <c r="F89" s="7"/>
      <c r="J89" s="6"/>
      <c r="K89" s="64"/>
      <c r="L89" s="6"/>
      <c r="M89" s="57"/>
      <c r="N89" s="60"/>
    </row>
    <row r="90" spans="2:14" ht="15.75" customHeight="1">
      <c r="B90" s="1"/>
      <c r="C90" s="1"/>
      <c r="D90" s="2"/>
      <c r="E90" s="7"/>
      <c r="F90" s="7"/>
      <c r="J90" s="6"/>
      <c r="K90" s="26"/>
      <c r="L90" s="6"/>
      <c r="M90" s="57"/>
      <c r="N90" s="60"/>
    </row>
    <row r="91" spans="2:14" ht="15">
      <c r="B91" s="28">
        <v>3</v>
      </c>
      <c r="C91" s="29" t="s">
        <v>0</v>
      </c>
      <c r="D91" s="30"/>
      <c r="E91" s="30"/>
      <c r="F91" s="30"/>
      <c r="G91" s="30"/>
      <c r="H91" s="30"/>
      <c r="I91" s="31">
        <f>SUM(I92+I101+I128+I132+I136)</f>
        <v>2052228.6000000003</v>
      </c>
      <c r="J91" s="31">
        <f>SUM(J92+J101+J128+J132+J136)</f>
        <v>2708000</v>
      </c>
      <c r="K91" s="31">
        <f>SUM(K92+K101+K128+K132+K136)</f>
        <v>2146268.12</v>
      </c>
      <c r="L91" s="31">
        <f>SUM(L92+L101+L128+L132+L136)</f>
        <v>2071053.7500000002</v>
      </c>
      <c r="M91" s="60">
        <f t="shared" si="5"/>
        <v>100.91730278001192</v>
      </c>
      <c r="N91" s="60">
        <f aca="true" t="shared" si="9" ref="N91:N99">SUM(L91/K91)*100</f>
        <v>96.49557437399761</v>
      </c>
    </row>
    <row r="92" spans="2:14" ht="12.75">
      <c r="B92" s="5">
        <v>31</v>
      </c>
      <c r="C92" s="4" t="s">
        <v>6</v>
      </c>
      <c r="D92" s="7"/>
      <c r="E92" s="7"/>
      <c r="F92" s="7"/>
      <c r="I92" s="27">
        <f>SUM(I93+I95+I97)</f>
        <v>319288.81</v>
      </c>
      <c r="J92" s="27">
        <f>SUM(J93+J95+J97)</f>
        <v>285500</v>
      </c>
      <c r="K92" s="27">
        <f>SUM(K93+K95+K97)</f>
        <v>311000</v>
      </c>
      <c r="L92" s="27">
        <f>SUM(L93+L95+L97)</f>
        <v>305000.66000000003</v>
      </c>
      <c r="M92" s="57">
        <f t="shared" si="5"/>
        <v>95.52500759422168</v>
      </c>
      <c r="N92" s="56">
        <f t="shared" si="9"/>
        <v>98.07095176848875</v>
      </c>
    </row>
    <row r="93" spans="2:14" ht="12" customHeight="1">
      <c r="B93" s="8">
        <v>311</v>
      </c>
      <c r="C93" s="7" t="s">
        <v>29</v>
      </c>
      <c r="D93" s="7"/>
      <c r="E93" s="7"/>
      <c r="F93" s="7"/>
      <c r="I93" s="24">
        <f>I94</f>
        <v>249353.65</v>
      </c>
      <c r="J93" s="24">
        <f>J94</f>
        <v>236500</v>
      </c>
      <c r="K93" s="24">
        <f>K94</f>
        <v>259000</v>
      </c>
      <c r="L93" s="24">
        <f>L94</f>
        <v>258393.42</v>
      </c>
      <c r="M93" s="57">
        <f t="shared" si="5"/>
        <v>103.62528080098288</v>
      </c>
      <c r="N93" s="57">
        <f t="shared" si="9"/>
        <v>99.76579922779923</v>
      </c>
    </row>
    <row r="94" spans="2:14" ht="12.75">
      <c r="B94" s="8">
        <v>3111</v>
      </c>
      <c r="C94" s="7" t="s">
        <v>7</v>
      </c>
      <c r="D94" s="7"/>
      <c r="E94" s="7"/>
      <c r="F94" s="7"/>
      <c r="I94" s="24">
        <f>SUM(I185+I232+I285)</f>
        <v>249353.65</v>
      </c>
      <c r="J94" s="24">
        <f>SUM(J185+J232+J285)</f>
        <v>236500</v>
      </c>
      <c r="K94" s="24">
        <f>SUM(K185+K232+K285)</f>
        <v>259000</v>
      </c>
      <c r="L94" s="24">
        <f>SUM(L185+L232+L285)</f>
        <v>258393.42</v>
      </c>
      <c r="M94" s="57">
        <f t="shared" si="5"/>
        <v>103.62528080098288</v>
      </c>
      <c r="N94" s="57">
        <f t="shared" si="9"/>
        <v>99.76579922779923</v>
      </c>
    </row>
    <row r="95" spans="2:14" ht="12.75">
      <c r="B95" s="8">
        <v>312</v>
      </c>
      <c r="C95" s="7" t="s">
        <v>8</v>
      </c>
      <c r="D95" s="7"/>
      <c r="E95" s="7"/>
      <c r="F95" s="7"/>
      <c r="H95" s="7"/>
      <c r="I95" s="24">
        <f>I96</f>
        <v>23922.41</v>
      </c>
      <c r="J95" s="24">
        <f>J96</f>
        <v>7500</v>
      </c>
      <c r="K95" s="24">
        <f>K96</f>
        <v>7500</v>
      </c>
      <c r="L95" s="24">
        <f>L96</f>
        <v>7500</v>
      </c>
      <c r="M95" s="57">
        <f t="shared" si="5"/>
        <v>31.351356322377217</v>
      </c>
      <c r="N95" s="57">
        <f t="shared" si="9"/>
        <v>100</v>
      </c>
    </row>
    <row r="96" spans="2:14" ht="14.25" customHeight="1">
      <c r="B96" s="8">
        <v>3121</v>
      </c>
      <c r="C96" s="7" t="s">
        <v>8</v>
      </c>
      <c r="D96" s="7"/>
      <c r="E96" s="7"/>
      <c r="F96" s="7"/>
      <c r="I96" s="24">
        <v>23922.41</v>
      </c>
      <c r="J96" s="24">
        <f>SUM(J187+J234+J287)</f>
        <v>7500</v>
      </c>
      <c r="K96" s="24">
        <f>SUM(K187+K234+K287)</f>
        <v>7500</v>
      </c>
      <c r="L96" s="24">
        <f>SUM(L187+L234+L287)</f>
        <v>7500</v>
      </c>
      <c r="M96" s="57">
        <f t="shared" si="5"/>
        <v>31.351356322377217</v>
      </c>
      <c r="N96" s="57">
        <f t="shared" si="9"/>
        <v>100</v>
      </c>
    </row>
    <row r="97" spans="2:14" ht="12.75">
      <c r="B97" s="8">
        <v>313</v>
      </c>
      <c r="C97" s="7" t="s">
        <v>9</v>
      </c>
      <c r="D97" s="7"/>
      <c r="E97" s="7"/>
      <c r="F97" s="7"/>
      <c r="H97" s="7"/>
      <c r="I97" s="24">
        <f>SUM(I98+I99)</f>
        <v>46012.75</v>
      </c>
      <c r="J97" s="24">
        <f>SUM(J98+J99)</f>
        <v>41500</v>
      </c>
      <c r="K97" s="24">
        <f>SUM(K98+K99)</f>
        <v>44500</v>
      </c>
      <c r="L97" s="24">
        <f>SUM(L98+L99)</f>
        <v>39107.24</v>
      </c>
      <c r="M97" s="57">
        <f t="shared" si="5"/>
        <v>84.99218151490619</v>
      </c>
      <c r="N97" s="57">
        <f t="shared" si="9"/>
        <v>87.88143820224718</v>
      </c>
    </row>
    <row r="98" spans="2:14" ht="12.75">
      <c r="B98" s="8">
        <v>3132</v>
      </c>
      <c r="C98" s="7" t="s">
        <v>30</v>
      </c>
      <c r="D98" s="7"/>
      <c r="E98" s="7"/>
      <c r="F98" s="7"/>
      <c r="I98" s="24">
        <f aca="true" t="shared" si="10" ref="I98:L99">SUM(I189+I236+I289)</f>
        <v>41461.02</v>
      </c>
      <c r="J98" s="24">
        <f t="shared" si="10"/>
        <v>37200</v>
      </c>
      <c r="K98" s="24">
        <f t="shared" si="10"/>
        <v>39000</v>
      </c>
      <c r="L98" s="24">
        <f t="shared" si="10"/>
        <v>34945.409999999996</v>
      </c>
      <c r="M98" s="57">
        <f t="shared" si="5"/>
        <v>84.28497417574387</v>
      </c>
      <c r="N98" s="57">
        <f t="shared" si="9"/>
        <v>89.60361538461538</v>
      </c>
    </row>
    <row r="99" spans="2:14" ht="12.75">
      <c r="B99" s="8">
        <v>3133</v>
      </c>
      <c r="C99" s="7" t="s">
        <v>31</v>
      </c>
      <c r="D99" s="7"/>
      <c r="E99" s="7"/>
      <c r="F99" s="7"/>
      <c r="I99" s="24">
        <f t="shared" si="10"/>
        <v>4551.7300000000005</v>
      </c>
      <c r="J99" s="24">
        <f t="shared" si="10"/>
        <v>4300</v>
      </c>
      <c r="K99" s="24">
        <f t="shared" si="10"/>
        <v>5500</v>
      </c>
      <c r="L99" s="24">
        <f t="shared" si="10"/>
        <v>4161.83</v>
      </c>
      <c r="M99" s="57">
        <f t="shared" si="5"/>
        <v>91.43402618345111</v>
      </c>
      <c r="N99" s="57">
        <f t="shared" si="9"/>
        <v>75.66963636363636</v>
      </c>
    </row>
    <row r="100" spans="2:14" ht="15">
      <c r="B100" s="8"/>
      <c r="C100" s="7"/>
      <c r="D100" s="7"/>
      <c r="E100" s="7"/>
      <c r="F100" s="7"/>
      <c r="J100" s="6"/>
      <c r="K100" s="24"/>
      <c r="L100" s="6"/>
      <c r="M100" s="57"/>
      <c r="N100" s="60"/>
    </row>
    <row r="101" spans="2:14" ht="12.75">
      <c r="B101" s="5">
        <v>32</v>
      </c>
      <c r="C101" s="4" t="s">
        <v>10</v>
      </c>
      <c r="D101" s="7"/>
      <c r="E101" s="7"/>
      <c r="F101" s="7"/>
      <c r="I101" s="27">
        <f>SUM(I102+I106+I111+I121+I119)</f>
        <v>1315355.33</v>
      </c>
      <c r="J101" s="27">
        <f>SUM(J102+J106+J111+J121+J119)</f>
        <v>2005000</v>
      </c>
      <c r="K101" s="27">
        <f>SUM(K102+K106+K111+K121+K119)</f>
        <v>1466268.12</v>
      </c>
      <c r="L101" s="27">
        <f>SUM(L102+L106+L111+L121+L119)</f>
        <v>1428384.7700000003</v>
      </c>
      <c r="M101" s="56">
        <f t="shared" si="5"/>
        <v>108.59307271746867</v>
      </c>
      <c r="N101" s="56">
        <f aca="true" t="shared" si="11" ref="N101:N124">SUM(L101/K101)*100</f>
        <v>97.41634224441844</v>
      </c>
    </row>
    <row r="102" spans="2:14" ht="12.75">
      <c r="B102" s="8">
        <v>321</v>
      </c>
      <c r="C102" s="7" t="s">
        <v>32</v>
      </c>
      <c r="D102" s="7"/>
      <c r="E102" s="7"/>
      <c r="F102" s="7"/>
      <c r="I102" s="24">
        <f>SUM(I103:I105)</f>
        <v>24568.32</v>
      </c>
      <c r="J102" s="24">
        <f>SUM(J103:J105)</f>
        <v>31000</v>
      </c>
      <c r="K102" s="24">
        <f>SUM(K103:K105)</f>
        <v>37000</v>
      </c>
      <c r="L102" s="24">
        <f>SUM(L103:L105)</f>
        <v>19881.96</v>
      </c>
      <c r="M102" s="57">
        <f t="shared" si="5"/>
        <v>80.92519146608315</v>
      </c>
      <c r="N102" s="57">
        <f t="shared" si="11"/>
        <v>53.73502702702703</v>
      </c>
    </row>
    <row r="103" spans="2:14" ht="12.75">
      <c r="B103" s="8">
        <v>3211</v>
      </c>
      <c r="C103" s="7" t="s">
        <v>33</v>
      </c>
      <c r="D103" s="7"/>
      <c r="E103" s="7"/>
      <c r="F103" s="7"/>
      <c r="I103" s="24">
        <f>SUM(I194+I241)</f>
        <v>7744.31</v>
      </c>
      <c r="J103" s="24">
        <f>SUM(J194+J241)</f>
        <v>10000</v>
      </c>
      <c r="K103" s="24">
        <f>SUM(K194+K241)</f>
        <v>11000</v>
      </c>
      <c r="L103" s="24">
        <f>SUM(L194+L241)</f>
        <v>4919</v>
      </c>
      <c r="M103" s="57">
        <f t="shared" si="5"/>
        <v>63.517601955500226</v>
      </c>
      <c r="N103" s="57">
        <f t="shared" si="11"/>
        <v>44.71818181818182</v>
      </c>
    </row>
    <row r="104" spans="2:14" ht="12.75">
      <c r="B104" s="8">
        <v>3212</v>
      </c>
      <c r="C104" s="7" t="s">
        <v>34</v>
      </c>
      <c r="D104" s="7"/>
      <c r="E104" s="7"/>
      <c r="F104" s="7"/>
      <c r="I104" s="24">
        <f>SUM(I242+I294)</f>
        <v>13524.009999999998</v>
      </c>
      <c r="J104" s="24">
        <f>SUM(J242+J294)</f>
        <v>13000</v>
      </c>
      <c r="K104" s="24">
        <f>SUM(K242+K294)</f>
        <v>20000</v>
      </c>
      <c r="L104" s="24">
        <f>SUM(L242+L294)</f>
        <v>14962.96</v>
      </c>
      <c r="M104" s="57">
        <f t="shared" si="5"/>
        <v>110.63996551318729</v>
      </c>
      <c r="N104" s="57">
        <f t="shared" si="11"/>
        <v>74.81479999999999</v>
      </c>
    </row>
    <row r="105" spans="2:14" ht="12.75">
      <c r="B105" s="8">
        <v>3213</v>
      </c>
      <c r="C105" s="7" t="s">
        <v>35</v>
      </c>
      <c r="D105" s="7"/>
      <c r="E105" s="7"/>
      <c r="F105" s="7"/>
      <c r="I105" s="24">
        <f>SUM(I243)</f>
        <v>3300</v>
      </c>
      <c r="J105" s="24">
        <f>SUM(J243)</f>
        <v>8000</v>
      </c>
      <c r="K105" s="24">
        <f>SUM(K243)</f>
        <v>6000</v>
      </c>
      <c r="L105" s="24">
        <f>SUM(L243)</f>
        <v>0</v>
      </c>
      <c r="M105" s="57">
        <f t="shared" si="5"/>
        <v>0</v>
      </c>
      <c r="N105" s="57">
        <f t="shared" si="11"/>
        <v>0</v>
      </c>
    </row>
    <row r="106" spans="2:14" ht="12.75">
      <c r="B106" s="8">
        <v>322</v>
      </c>
      <c r="C106" s="7" t="s">
        <v>11</v>
      </c>
      <c r="D106" s="7"/>
      <c r="E106" s="7"/>
      <c r="F106" s="7"/>
      <c r="G106" s="7"/>
      <c r="H106" s="7"/>
      <c r="I106" s="24">
        <f>SUM(I107:I110)</f>
        <v>106604.97000000002</v>
      </c>
      <c r="J106" s="24">
        <f>SUM(J107:J110)</f>
        <v>161000</v>
      </c>
      <c r="K106" s="24">
        <f>SUM(K107:K110)</f>
        <v>168000</v>
      </c>
      <c r="L106" s="24">
        <f>SUM(L107:L110)</f>
        <v>153198.82</v>
      </c>
      <c r="M106" s="57">
        <f t="shared" si="5"/>
        <v>143.70701478552078</v>
      </c>
      <c r="N106" s="57">
        <f t="shared" si="11"/>
        <v>91.18977380952381</v>
      </c>
    </row>
    <row r="107" spans="2:14" ht="13.5" customHeight="1">
      <c r="B107" s="8">
        <v>3221</v>
      </c>
      <c r="C107" s="7" t="s">
        <v>12</v>
      </c>
      <c r="D107" s="7"/>
      <c r="E107" s="7"/>
      <c r="F107" s="7"/>
      <c r="I107" s="24">
        <f>SUM(I245+I296+I416)</f>
        <v>7789.74</v>
      </c>
      <c r="J107" s="24">
        <f>SUM(J245+J296+J416)</f>
        <v>13000</v>
      </c>
      <c r="K107" s="24">
        <f>SUM(K245+K296+K416)</f>
        <v>20000</v>
      </c>
      <c r="L107" s="24">
        <f>SUM(L245+L296+L416)</f>
        <v>18985.94</v>
      </c>
      <c r="M107" s="57">
        <f t="shared" si="5"/>
        <v>243.7300859848981</v>
      </c>
      <c r="N107" s="57">
        <f t="shared" si="11"/>
        <v>94.9297</v>
      </c>
    </row>
    <row r="108" spans="2:14" ht="13.5" customHeight="1">
      <c r="B108" s="8">
        <v>3223</v>
      </c>
      <c r="C108" s="7" t="s">
        <v>13</v>
      </c>
      <c r="D108" s="7"/>
      <c r="E108" s="7"/>
      <c r="F108" s="7"/>
      <c r="I108" s="24">
        <f>SUM(I196+I246+I340+I369+I524+I267+I488+I310)</f>
        <v>75514.06000000001</v>
      </c>
      <c r="J108" s="24">
        <f>SUM(J196+J246+J340+J369+J524+J267+J488+J310)</f>
        <v>86000</v>
      </c>
      <c r="K108" s="24">
        <f>SUM(K196+K246+K340+K369+K524+K267+K488+K310)</f>
        <v>84500</v>
      </c>
      <c r="L108" s="24">
        <f>SUM(L196+L246+L340+L369+L524+L267+L488+L310)</f>
        <v>84189.57</v>
      </c>
      <c r="M108" s="57">
        <f t="shared" si="5"/>
        <v>111.48860225499729</v>
      </c>
      <c r="N108" s="57">
        <f t="shared" si="11"/>
        <v>99.63262721893493</v>
      </c>
    </row>
    <row r="109" spans="2:14" ht="12.75">
      <c r="B109" s="8">
        <v>3224</v>
      </c>
      <c r="C109" s="7" t="s">
        <v>87</v>
      </c>
      <c r="D109" s="7"/>
      <c r="E109" s="7"/>
      <c r="F109" s="7"/>
      <c r="I109" s="24">
        <f>SUM(I311+I341+I355+I247+I525)</f>
        <v>20115.47</v>
      </c>
      <c r="J109" s="24">
        <f>SUM(J311+J341+J355+J247+J525)</f>
        <v>61000</v>
      </c>
      <c r="K109" s="24">
        <f>SUM(K311+K341+K355+K247+K525)</f>
        <v>63000</v>
      </c>
      <c r="L109" s="24">
        <f>SUM(L311+L341+L355+L247+L525)</f>
        <v>49922</v>
      </c>
      <c r="M109" s="57">
        <f t="shared" si="5"/>
        <v>248.17714922892677</v>
      </c>
      <c r="N109" s="57">
        <f t="shared" si="11"/>
        <v>79.24126984126984</v>
      </c>
    </row>
    <row r="110" spans="2:14" ht="12.75">
      <c r="B110" s="8">
        <v>3225</v>
      </c>
      <c r="C110" s="7" t="s">
        <v>75</v>
      </c>
      <c r="D110" s="7"/>
      <c r="E110" s="7"/>
      <c r="F110" s="7"/>
      <c r="I110" s="24">
        <f>I248+I197</f>
        <v>3185.7</v>
      </c>
      <c r="J110" s="24">
        <f>J248+J197</f>
        <v>1000</v>
      </c>
      <c r="K110" s="24">
        <f>K248+K197</f>
        <v>500</v>
      </c>
      <c r="L110" s="24">
        <f>L248</f>
        <v>101.31</v>
      </c>
      <c r="M110" s="57">
        <f t="shared" si="5"/>
        <v>3.180148789904888</v>
      </c>
      <c r="N110" s="57">
        <f t="shared" si="11"/>
        <v>20.262</v>
      </c>
    </row>
    <row r="111" spans="2:14" ht="12.75">
      <c r="B111" s="8">
        <v>323</v>
      </c>
      <c r="C111" s="7" t="s">
        <v>36</v>
      </c>
      <c r="D111" s="7"/>
      <c r="E111" s="7"/>
      <c r="F111" s="4"/>
      <c r="I111" s="24">
        <f>SUM(I112:I118)</f>
        <v>1086019.27</v>
      </c>
      <c r="J111" s="24">
        <f>SUM(J112:J118)</f>
        <v>1698000</v>
      </c>
      <c r="K111" s="24">
        <f>SUM(K112:K118)</f>
        <v>1087268.12</v>
      </c>
      <c r="L111" s="24">
        <f>SUM(L112:L118)</f>
        <v>1083340.11</v>
      </c>
      <c r="M111" s="57">
        <f t="shared" si="5"/>
        <v>99.75330456152956</v>
      </c>
      <c r="N111" s="57">
        <f t="shared" si="11"/>
        <v>99.6387266463768</v>
      </c>
    </row>
    <row r="112" spans="2:14" ht="12.75">
      <c r="B112" s="8">
        <v>3231</v>
      </c>
      <c r="C112" s="7" t="s">
        <v>37</v>
      </c>
      <c r="D112" s="7"/>
      <c r="E112" s="7"/>
      <c r="F112" s="7"/>
      <c r="I112" s="24">
        <f>SUM(I250)</f>
        <v>27653.46</v>
      </c>
      <c r="J112" s="24">
        <f>SUM(J250)</f>
        <v>25000</v>
      </c>
      <c r="K112" s="24">
        <f>SUM(K250)</f>
        <v>28000</v>
      </c>
      <c r="L112" s="24">
        <f>SUM(L250)</f>
        <v>27552.28</v>
      </c>
      <c r="M112" s="57">
        <f t="shared" si="5"/>
        <v>99.63411450140416</v>
      </c>
      <c r="N112" s="57">
        <f t="shared" si="11"/>
        <v>98.401</v>
      </c>
    </row>
    <row r="113" spans="2:14" ht="12.75">
      <c r="B113" s="8">
        <v>3232</v>
      </c>
      <c r="C113" s="7" t="s">
        <v>14</v>
      </c>
      <c r="D113" s="7"/>
      <c r="E113" s="7"/>
      <c r="F113" s="7"/>
      <c r="I113" s="24">
        <f>SUM(I199+I251+I313+I343+I357+I371+I473+I490+I527+I363)</f>
        <v>867628.74</v>
      </c>
      <c r="J113" s="24">
        <f>SUM(J199+J251+J313+J343+J357+J371+J473+J490+J527+J363)</f>
        <v>1149000</v>
      </c>
      <c r="K113" s="24">
        <f>SUM(K199+K251+K313+K343+K357+K371+K473+K490+K527+K363)</f>
        <v>775500</v>
      </c>
      <c r="L113" s="24">
        <f>SUM(L199+L251+L313+L343+L357+L371+L473+L490+L527+L363)</f>
        <v>768679.57</v>
      </c>
      <c r="M113" s="57">
        <f t="shared" si="5"/>
        <v>88.59544809453868</v>
      </c>
      <c r="N113" s="57">
        <f t="shared" si="11"/>
        <v>99.12051192778851</v>
      </c>
    </row>
    <row r="114" spans="2:14" ht="12.75">
      <c r="B114" s="8">
        <v>3233</v>
      </c>
      <c r="C114" s="7" t="s">
        <v>15</v>
      </c>
      <c r="D114" s="7"/>
      <c r="E114" s="7"/>
      <c r="F114" s="7"/>
      <c r="I114" s="24">
        <f>SUM(I200+I252+I418)</f>
        <v>17553.5</v>
      </c>
      <c r="J114" s="24">
        <f>SUM(J200+J252+J418)</f>
        <v>20000</v>
      </c>
      <c r="K114" s="24">
        <f>SUM(K200+K252+K418)</f>
        <v>23500</v>
      </c>
      <c r="L114" s="24">
        <f>SUM(L200+L252+L418)</f>
        <v>22761.25</v>
      </c>
      <c r="M114" s="57">
        <f t="shared" si="5"/>
        <v>129.66787250405903</v>
      </c>
      <c r="N114" s="57">
        <f t="shared" si="11"/>
        <v>96.8563829787234</v>
      </c>
    </row>
    <row r="115" spans="2:14" ht="12.75">
      <c r="B115" s="8">
        <v>3234</v>
      </c>
      <c r="C115" s="7" t="s">
        <v>16</v>
      </c>
      <c r="D115" s="7"/>
      <c r="E115" s="7"/>
      <c r="F115" s="7"/>
      <c r="I115" s="24">
        <f>SUM(I253+I344+I298)</f>
        <v>32348.170000000002</v>
      </c>
      <c r="J115" s="24">
        <f>SUM(J253+J344+J298)</f>
        <v>22000</v>
      </c>
      <c r="K115" s="24">
        <f>SUM(K253+K344+K298)</f>
        <v>28000</v>
      </c>
      <c r="L115" s="24">
        <f>SUM(L253+L344+L298)</f>
        <v>25718.97</v>
      </c>
      <c r="M115" s="57">
        <f t="shared" si="5"/>
        <v>79.50672325513314</v>
      </c>
      <c r="N115" s="57">
        <f t="shared" si="11"/>
        <v>91.8534642857143</v>
      </c>
    </row>
    <row r="116" spans="2:14" ht="12.75">
      <c r="B116" s="8">
        <v>3237</v>
      </c>
      <c r="C116" s="7" t="s">
        <v>2</v>
      </c>
      <c r="D116" s="7"/>
      <c r="E116" s="7"/>
      <c r="F116" s="7"/>
      <c r="I116" s="24">
        <f>SUM(I201+I314+I382+I496+I320+I419+I406)</f>
        <v>130875.09</v>
      </c>
      <c r="J116" s="24">
        <f>SUM(J201+J314+J382+J496+J320+J419+J406)</f>
        <v>463000</v>
      </c>
      <c r="K116" s="24">
        <f>SUM(K201+K314+K382+K496+K320+K419+K406)</f>
        <v>211268.12</v>
      </c>
      <c r="L116" s="24">
        <f>SUM(L201+L314+L382+L496+L320+L419+L406)</f>
        <v>223728.71</v>
      </c>
      <c r="M116" s="57">
        <f t="shared" si="5"/>
        <v>170.94827594769944</v>
      </c>
      <c r="N116" s="57">
        <f t="shared" si="11"/>
        <v>105.89799824034027</v>
      </c>
    </row>
    <row r="117" spans="2:14" ht="12.75" customHeight="1">
      <c r="B117" s="8">
        <v>3238</v>
      </c>
      <c r="C117" s="7" t="s">
        <v>38</v>
      </c>
      <c r="D117" s="7"/>
      <c r="E117" s="7"/>
      <c r="F117" s="7"/>
      <c r="I117" s="24">
        <f>SUM(I254)</f>
        <v>861</v>
      </c>
      <c r="J117" s="24">
        <f>SUM(J254)</f>
        <v>2000</v>
      </c>
      <c r="K117" s="24">
        <f>SUM(K254)</f>
        <v>1000</v>
      </c>
      <c r="L117" s="24">
        <f>SUM(L254)</f>
        <v>984</v>
      </c>
      <c r="M117" s="57">
        <f t="shared" si="5"/>
        <v>114.28571428571428</v>
      </c>
      <c r="N117" s="57">
        <f t="shared" si="11"/>
        <v>98.4</v>
      </c>
    </row>
    <row r="118" spans="2:14" ht="12.75">
      <c r="B118" s="8">
        <v>3239</v>
      </c>
      <c r="C118" s="7" t="s">
        <v>17</v>
      </c>
      <c r="D118" s="7"/>
      <c r="E118" s="7"/>
      <c r="F118" s="7"/>
      <c r="I118" s="24">
        <v>9099.31</v>
      </c>
      <c r="J118" s="24">
        <f>SUM(J202+J255)</f>
        <v>17000</v>
      </c>
      <c r="K118" s="24">
        <f>SUM(K202+K255)</f>
        <v>20000</v>
      </c>
      <c r="L118" s="24">
        <f>SUM(L202+L255)</f>
        <v>13915.33</v>
      </c>
      <c r="M118" s="57">
        <f t="shared" si="5"/>
        <v>152.92730987294644</v>
      </c>
      <c r="N118" s="57">
        <f t="shared" si="11"/>
        <v>69.57665</v>
      </c>
    </row>
    <row r="119" spans="2:14" ht="12" customHeight="1">
      <c r="B119" s="8">
        <v>324</v>
      </c>
      <c r="C119" s="7" t="s">
        <v>216</v>
      </c>
      <c r="D119" s="7"/>
      <c r="E119" s="7"/>
      <c r="F119" s="7"/>
      <c r="G119" s="7"/>
      <c r="I119" s="24">
        <f>I120</f>
        <v>0</v>
      </c>
      <c r="J119" s="24">
        <f>J120</f>
        <v>0</v>
      </c>
      <c r="K119" s="24">
        <f>K120</f>
        <v>9000</v>
      </c>
      <c r="L119" s="24">
        <f>L120</f>
        <v>6513.28</v>
      </c>
      <c r="M119" s="57">
        <v>0</v>
      </c>
      <c r="N119" s="57">
        <f t="shared" si="11"/>
        <v>72.36977777777778</v>
      </c>
    </row>
    <row r="120" spans="2:14" ht="12.75">
      <c r="B120" s="8">
        <v>3241</v>
      </c>
      <c r="C120" s="7" t="s">
        <v>216</v>
      </c>
      <c r="D120" s="7"/>
      <c r="E120" s="7"/>
      <c r="F120" s="7"/>
      <c r="G120" s="7"/>
      <c r="I120" s="24">
        <f>I257</f>
        <v>0</v>
      </c>
      <c r="J120" s="24">
        <f>J257</f>
        <v>0</v>
      </c>
      <c r="K120" s="24">
        <f>K257</f>
        <v>9000</v>
      </c>
      <c r="L120" s="24">
        <f>L257</f>
        <v>6513.28</v>
      </c>
      <c r="M120" s="57">
        <v>0</v>
      </c>
      <c r="N120" s="57">
        <f t="shared" si="11"/>
        <v>72.36977777777778</v>
      </c>
    </row>
    <row r="121" spans="2:14" ht="12.75">
      <c r="B121" s="8">
        <v>329</v>
      </c>
      <c r="C121" s="7" t="s">
        <v>39</v>
      </c>
      <c r="D121" s="7"/>
      <c r="E121" s="7"/>
      <c r="F121" s="7"/>
      <c r="G121" s="7"/>
      <c r="I121" s="24">
        <f>SUM(I122:I126)</f>
        <v>98162.77</v>
      </c>
      <c r="J121" s="24">
        <f>SUM(J122:J126)</f>
        <v>115000</v>
      </c>
      <c r="K121" s="24">
        <f>SUM(K122:K126)</f>
        <v>165000</v>
      </c>
      <c r="L121" s="24">
        <f>SUM(L122:L126)</f>
        <v>165450.6</v>
      </c>
      <c r="M121" s="57">
        <f t="shared" si="5"/>
        <v>168.5471997173674</v>
      </c>
      <c r="N121" s="57">
        <f t="shared" si="11"/>
        <v>100.27309090909091</v>
      </c>
    </row>
    <row r="122" spans="2:14" ht="12.75" customHeight="1">
      <c r="B122" s="8">
        <v>3291</v>
      </c>
      <c r="C122" s="7" t="s">
        <v>149</v>
      </c>
      <c r="D122" s="7"/>
      <c r="E122" s="7"/>
      <c r="F122" s="7"/>
      <c r="I122" s="24">
        <f aca="true" t="shared" si="12" ref="I122:L123">SUM(I204)</f>
        <v>57548.24</v>
      </c>
      <c r="J122" s="24">
        <f t="shared" si="12"/>
        <v>50000</v>
      </c>
      <c r="K122" s="24">
        <f t="shared" si="12"/>
        <v>49000</v>
      </c>
      <c r="L122" s="24">
        <f t="shared" si="12"/>
        <v>49532.44</v>
      </c>
      <c r="M122" s="57">
        <f t="shared" si="5"/>
        <v>86.07116394871504</v>
      </c>
      <c r="N122" s="57">
        <f t="shared" si="11"/>
        <v>101.08661224489796</v>
      </c>
    </row>
    <row r="123" spans="2:14" ht="12.75">
      <c r="B123" s="8">
        <v>3292</v>
      </c>
      <c r="C123" s="7" t="s">
        <v>18</v>
      </c>
      <c r="D123" s="7"/>
      <c r="E123" s="7"/>
      <c r="F123" s="7"/>
      <c r="I123" s="24">
        <f t="shared" si="12"/>
        <v>5387.06</v>
      </c>
      <c r="J123" s="24">
        <f t="shared" si="12"/>
        <v>5000</v>
      </c>
      <c r="K123" s="24">
        <f t="shared" si="12"/>
        <v>5000</v>
      </c>
      <c r="L123" s="24">
        <f t="shared" si="12"/>
        <v>4957.75</v>
      </c>
      <c r="M123" s="57">
        <f t="shared" si="5"/>
        <v>92.03071805400349</v>
      </c>
      <c r="N123" s="57">
        <f t="shared" si="11"/>
        <v>99.155</v>
      </c>
    </row>
    <row r="124" spans="2:14" ht="14.25" customHeight="1">
      <c r="B124" s="8">
        <v>3293</v>
      </c>
      <c r="C124" s="7" t="s">
        <v>4</v>
      </c>
      <c r="D124" s="7"/>
      <c r="E124" s="7"/>
      <c r="F124" s="7"/>
      <c r="I124" s="24">
        <f>I206+I421</f>
        <v>24485.11</v>
      </c>
      <c r="J124" s="24">
        <f>J206+J421</f>
        <v>20000</v>
      </c>
      <c r="K124" s="24">
        <f>K206+K421</f>
        <v>50000</v>
      </c>
      <c r="L124" s="24">
        <f>L206+L421</f>
        <v>50858.56</v>
      </c>
      <c r="M124" s="57">
        <f t="shared" si="5"/>
        <v>207.7121973313577</v>
      </c>
      <c r="N124" s="57">
        <f t="shared" si="11"/>
        <v>101.71712</v>
      </c>
    </row>
    <row r="125" spans="2:14" ht="14.25" customHeight="1">
      <c r="B125" s="8">
        <v>3294</v>
      </c>
      <c r="C125" s="7" t="s">
        <v>239</v>
      </c>
      <c r="D125" s="7"/>
      <c r="E125" s="7"/>
      <c r="F125" s="7"/>
      <c r="I125" s="24">
        <f>I207</f>
        <v>0</v>
      </c>
      <c r="J125" s="24">
        <f>J207</f>
        <v>4000</v>
      </c>
      <c r="K125" s="24">
        <f>K207</f>
        <v>0</v>
      </c>
      <c r="L125" s="24">
        <f>L207</f>
        <v>0</v>
      </c>
      <c r="M125" s="57">
        <v>0</v>
      </c>
      <c r="N125" s="57">
        <v>0</v>
      </c>
    </row>
    <row r="126" spans="2:14" ht="13.5" customHeight="1">
      <c r="B126" s="8">
        <v>3299</v>
      </c>
      <c r="C126" s="7" t="s">
        <v>39</v>
      </c>
      <c r="D126" s="7"/>
      <c r="E126" s="7"/>
      <c r="F126" s="7"/>
      <c r="I126" s="24">
        <v>10742.36</v>
      </c>
      <c r="J126" s="24">
        <f>SUM(J208+J512)</f>
        <v>36000</v>
      </c>
      <c r="K126" s="24">
        <f>SUM(K208+K512)</f>
        <v>61000</v>
      </c>
      <c r="L126" s="24">
        <f>SUM(L208+L512)</f>
        <v>60101.85</v>
      </c>
      <c r="M126" s="57">
        <f t="shared" si="5"/>
        <v>559.4846011490957</v>
      </c>
      <c r="N126" s="57">
        <f>SUM(L126/K126)*100</f>
        <v>98.52762295081968</v>
      </c>
    </row>
    <row r="127" spans="2:14" ht="10.5" customHeight="1">
      <c r="B127" s="8"/>
      <c r="C127" s="7"/>
      <c r="D127" s="7"/>
      <c r="E127" s="7"/>
      <c r="F127" s="7"/>
      <c r="I127" s="24"/>
      <c r="J127" s="24"/>
      <c r="K127" s="24"/>
      <c r="L127" s="6"/>
      <c r="M127" s="57"/>
      <c r="N127" s="60"/>
    </row>
    <row r="128" spans="2:14" ht="15" customHeight="1">
      <c r="B128" s="5">
        <v>34</v>
      </c>
      <c r="C128" s="4" t="s">
        <v>19</v>
      </c>
      <c r="D128" s="8"/>
      <c r="E128" s="7"/>
      <c r="F128" s="7"/>
      <c r="I128" s="27">
        <f>I129</f>
        <v>10144.53</v>
      </c>
      <c r="J128" s="27">
        <f>J129</f>
        <v>9500</v>
      </c>
      <c r="K128" s="27">
        <f>K129</f>
        <v>8000</v>
      </c>
      <c r="L128" s="27">
        <f>L129</f>
        <v>3632.28</v>
      </c>
      <c r="M128" s="56">
        <f t="shared" si="5"/>
        <v>35.805305913630306</v>
      </c>
      <c r="N128" s="56">
        <f>SUM(L128/K128)*100</f>
        <v>45.4035</v>
      </c>
    </row>
    <row r="129" spans="2:14" ht="13.5" customHeight="1">
      <c r="B129" s="8">
        <v>343</v>
      </c>
      <c r="C129" s="7" t="s">
        <v>40</v>
      </c>
      <c r="D129" s="7"/>
      <c r="E129" s="7"/>
      <c r="F129" s="7"/>
      <c r="G129" s="7"/>
      <c r="I129" s="24">
        <f>SUM(I130)</f>
        <v>10144.53</v>
      </c>
      <c r="J129" s="24">
        <f>SUM(J130)</f>
        <v>9500</v>
      </c>
      <c r="K129" s="24">
        <f>SUM(K130)</f>
        <v>8000</v>
      </c>
      <c r="L129" s="24">
        <f>SUM(L130)</f>
        <v>3632.28</v>
      </c>
      <c r="M129" s="57">
        <f t="shared" si="5"/>
        <v>35.805305913630306</v>
      </c>
      <c r="N129" s="57">
        <f>SUM(L129/K129)*100</f>
        <v>45.4035</v>
      </c>
    </row>
    <row r="130" spans="2:14" ht="12.75" customHeight="1">
      <c r="B130" s="8">
        <v>3431</v>
      </c>
      <c r="C130" s="7" t="s">
        <v>41</v>
      </c>
      <c r="D130" s="7"/>
      <c r="E130" s="7"/>
      <c r="F130" s="7"/>
      <c r="I130" s="24">
        <f>I261</f>
        <v>10144.53</v>
      </c>
      <c r="J130" s="24">
        <f>J261</f>
        <v>9500</v>
      </c>
      <c r="K130" s="24">
        <f>K261</f>
        <v>8000</v>
      </c>
      <c r="L130" s="24">
        <f>L261</f>
        <v>3632.28</v>
      </c>
      <c r="M130" s="57">
        <f t="shared" si="5"/>
        <v>35.805305913630306</v>
      </c>
      <c r="N130" s="57">
        <f>SUM(L130/K130)*100</f>
        <v>45.4035</v>
      </c>
    </row>
    <row r="131" spans="2:14" ht="10.5" customHeight="1">
      <c r="B131" s="8"/>
      <c r="C131" s="7"/>
      <c r="D131" s="7"/>
      <c r="E131" s="7"/>
      <c r="F131" s="7"/>
      <c r="I131" s="24"/>
      <c r="J131" s="24"/>
      <c r="K131" s="24"/>
      <c r="L131" s="24"/>
      <c r="M131" s="57"/>
      <c r="N131" s="57"/>
    </row>
    <row r="132" spans="2:14" ht="12.75">
      <c r="B132" s="5">
        <v>37</v>
      </c>
      <c r="C132" s="4" t="s">
        <v>231</v>
      </c>
      <c r="D132" s="7"/>
      <c r="E132" s="7"/>
      <c r="F132" s="7"/>
      <c r="I132" s="27">
        <f aca="true" t="shared" si="13" ref="I132:L133">I133</f>
        <v>74179.34</v>
      </c>
      <c r="J132" s="27">
        <f t="shared" si="13"/>
        <v>68000</v>
      </c>
      <c r="K132" s="27">
        <f t="shared" si="13"/>
        <v>68000</v>
      </c>
      <c r="L132" s="27">
        <f t="shared" si="13"/>
        <v>68107</v>
      </c>
      <c r="M132" s="56">
        <f aca="true" t="shared" si="14" ref="M132:M199">SUM(L132/I132)*100</f>
        <v>91.81397407957526</v>
      </c>
      <c r="N132" s="56">
        <f>SUM(L132/K132)*100</f>
        <v>100.15735294117647</v>
      </c>
    </row>
    <row r="133" spans="2:14" ht="14.25" customHeight="1">
      <c r="B133" s="8">
        <v>372</v>
      </c>
      <c r="C133" s="7" t="s">
        <v>122</v>
      </c>
      <c r="D133" s="7"/>
      <c r="E133" s="7"/>
      <c r="F133" s="7"/>
      <c r="I133" s="24">
        <f t="shared" si="13"/>
        <v>74179.34</v>
      </c>
      <c r="J133" s="24">
        <f t="shared" si="13"/>
        <v>68000</v>
      </c>
      <c r="K133" s="24">
        <f t="shared" si="13"/>
        <v>68000</v>
      </c>
      <c r="L133" s="24">
        <f t="shared" si="13"/>
        <v>68107</v>
      </c>
      <c r="M133" s="57">
        <f t="shared" si="14"/>
        <v>91.81397407957526</v>
      </c>
      <c r="N133" s="57">
        <f>SUM(L133/K133)*100</f>
        <v>100.15735294117647</v>
      </c>
    </row>
    <row r="134" spans="2:14" ht="12.75" customHeight="1">
      <c r="B134" s="8">
        <v>3721</v>
      </c>
      <c r="C134" s="7" t="s">
        <v>124</v>
      </c>
      <c r="D134" s="7"/>
      <c r="E134" s="7"/>
      <c r="F134" s="7"/>
      <c r="I134" s="24">
        <f>SUM(I396+I436+I450+I456)</f>
        <v>74179.34</v>
      </c>
      <c r="J134" s="24">
        <f>SUM(J396+J436+J450+J456)</f>
        <v>68000</v>
      </c>
      <c r="K134" s="24">
        <f>SUM(K396+K436+K450+K456)</f>
        <v>68000</v>
      </c>
      <c r="L134" s="24">
        <f>SUM(L396+L436+L450+L456)</f>
        <v>68107</v>
      </c>
      <c r="M134" s="57">
        <f t="shared" si="14"/>
        <v>91.81397407957526</v>
      </c>
      <c r="N134" s="57">
        <f>SUM(L134/K134)*100</f>
        <v>100.15735294117647</v>
      </c>
    </row>
    <row r="135" spans="2:14" ht="10.5" customHeight="1">
      <c r="B135" s="8"/>
      <c r="C135" s="7"/>
      <c r="D135" s="7"/>
      <c r="E135" s="7"/>
      <c r="F135" s="7"/>
      <c r="I135" s="24"/>
      <c r="J135" s="24"/>
      <c r="K135" s="24"/>
      <c r="L135" s="24"/>
      <c r="M135" s="57"/>
      <c r="N135" s="60"/>
    </row>
    <row r="136" spans="2:14" ht="12.75">
      <c r="B136" s="5">
        <v>38</v>
      </c>
      <c r="C136" s="4" t="s">
        <v>42</v>
      </c>
      <c r="D136" s="7"/>
      <c r="E136" s="7"/>
      <c r="F136" s="7"/>
      <c r="I136" s="27">
        <f aca="true" t="shared" si="15" ref="I136:L137">I137</f>
        <v>333260.59</v>
      </c>
      <c r="J136" s="27">
        <f t="shared" si="15"/>
        <v>340000</v>
      </c>
      <c r="K136" s="27">
        <f t="shared" si="15"/>
        <v>293000</v>
      </c>
      <c r="L136" s="27">
        <f t="shared" si="15"/>
        <v>265929.04</v>
      </c>
      <c r="M136" s="56">
        <f t="shared" si="14"/>
        <v>79.79612590855702</v>
      </c>
      <c r="N136" s="56">
        <f>SUM(L136/K136)*100</f>
        <v>90.76076450511945</v>
      </c>
    </row>
    <row r="137" spans="2:14" ht="15" customHeight="1">
      <c r="B137" s="8">
        <v>381</v>
      </c>
      <c r="C137" s="7" t="s">
        <v>27</v>
      </c>
      <c r="D137" s="7"/>
      <c r="E137" s="7"/>
      <c r="F137" s="7"/>
      <c r="I137" s="24">
        <f t="shared" si="15"/>
        <v>333260.59</v>
      </c>
      <c r="J137" s="24">
        <f t="shared" si="15"/>
        <v>340000</v>
      </c>
      <c r="K137" s="24">
        <f t="shared" si="15"/>
        <v>293000</v>
      </c>
      <c r="L137" s="24">
        <f t="shared" si="15"/>
        <v>265929.04</v>
      </c>
      <c r="M137" s="57">
        <f t="shared" si="14"/>
        <v>79.79612590855702</v>
      </c>
      <c r="N137" s="56">
        <f>SUM(L137/K137)*100</f>
        <v>90.76076450511945</v>
      </c>
    </row>
    <row r="138" spans="2:14" ht="12.75">
      <c r="B138" s="8">
        <v>3811</v>
      </c>
      <c r="C138" s="7" t="s">
        <v>28</v>
      </c>
      <c r="D138" s="7"/>
      <c r="E138" s="7"/>
      <c r="F138" s="7"/>
      <c r="I138" s="24">
        <f>SUM(I386+I400+I439+I462+I477+I502+I517+I212)</f>
        <v>333260.59</v>
      </c>
      <c r="J138" s="24">
        <f>SUM(J386+J400+J439+J462+J477+J502+J517+J212)</f>
        <v>340000</v>
      </c>
      <c r="K138" s="24">
        <f>SUM(K386+K400+K439+K462+K477+K502+K517+K212)</f>
        <v>293000</v>
      </c>
      <c r="L138" s="24">
        <f>SUM(L386+L400+L439+L462+L477+L502+L517+L212)</f>
        <v>265929.04</v>
      </c>
      <c r="M138" s="57">
        <f t="shared" si="14"/>
        <v>79.79612590855702</v>
      </c>
      <c r="N138" s="56">
        <f>SUM(L138/K138)*100</f>
        <v>90.76076450511945</v>
      </c>
    </row>
    <row r="139" spans="2:14" ht="15">
      <c r="B139" s="8"/>
      <c r="C139" s="7"/>
      <c r="D139" s="7"/>
      <c r="E139" s="7"/>
      <c r="F139" s="7"/>
      <c r="J139" s="6"/>
      <c r="K139" s="24"/>
      <c r="L139" s="6"/>
      <c r="M139" s="57"/>
      <c r="N139" s="60"/>
    </row>
    <row r="140" spans="2:14" ht="15">
      <c r="B140" s="49" t="s">
        <v>91</v>
      </c>
      <c r="C140" s="7"/>
      <c r="D140" s="7"/>
      <c r="E140" s="7"/>
      <c r="F140" s="7"/>
      <c r="J140" s="6"/>
      <c r="K140" s="24"/>
      <c r="L140" s="6"/>
      <c r="M140" s="57"/>
      <c r="N140" s="60"/>
    </row>
    <row r="141" spans="2:14" ht="14.25" customHeight="1">
      <c r="B141" s="8"/>
      <c r="C141" s="7"/>
      <c r="D141" s="7"/>
      <c r="E141" s="7"/>
      <c r="F141" s="7"/>
      <c r="J141" s="6"/>
      <c r="K141" s="24"/>
      <c r="L141" s="6"/>
      <c r="M141" s="57"/>
      <c r="N141" s="60"/>
    </row>
    <row r="142" spans="2:14" ht="13.5" customHeight="1">
      <c r="B142" s="28">
        <v>4</v>
      </c>
      <c r="C142" s="29" t="s">
        <v>20</v>
      </c>
      <c r="D142" s="30"/>
      <c r="E142" s="30"/>
      <c r="F142" s="30"/>
      <c r="G142" s="30"/>
      <c r="H142" s="30"/>
      <c r="I142" s="31">
        <f>SUM(I143+I147)</f>
        <v>643770.4299999999</v>
      </c>
      <c r="J142" s="31">
        <f>SUM(J143+J147)</f>
        <v>392000</v>
      </c>
      <c r="K142" s="31">
        <f>SUM(K143+K147)</f>
        <v>357000</v>
      </c>
      <c r="L142" s="31">
        <f>SUM(L143+L147)</f>
        <v>351846.28</v>
      </c>
      <c r="M142" s="60">
        <f t="shared" si="14"/>
        <v>54.65399832048826</v>
      </c>
      <c r="N142" s="60">
        <f>SUM(L142/K142)*100</f>
        <v>98.55638095238096</v>
      </c>
    </row>
    <row r="143" spans="2:14" ht="15" customHeight="1">
      <c r="B143" s="5">
        <v>41</v>
      </c>
      <c r="C143" s="4" t="s">
        <v>22</v>
      </c>
      <c r="D143" s="4"/>
      <c r="E143" s="4"/>
      <c r="F143" s="4"/>
      <c r="G143" s="4"/>
      <c r="H143" s="4"/>
      <c r="I143" s="27">
        <f aca="true" t="shared" si="16" ref="I143:L144">I144</f>
        <v>41839.94</v>
      </c>
      <c r="J143" s="27">
        <f t="shared" si="16"/>
        <v>70000</v>
      </c>
      <c r="K143" s="27">
        <f t="shared" si="16"/>
        <v>0</v>
      </c>
      <c r="L143" s="27">
        <f t="shared" si="16"/>
        <v>0</v>
      </c>
      <c r="M143" s="56">
        <f t="shared" si="14"/>
        <v>0</v>
      </c>
      <c r="N143" s="56">
        <v>0</v>
      </c>
    </row>
    <row r="144" spans="2:14" ht="13.5" customHeight="1">
      <c r="B144" s="8">
        <v>411</v>
      </c>
      <c r="C144" s="7" t="s">
        <v>23</v>
      </c>
      <c r="D144" s="7"/>
      <c r="E144" s="7"/>
      <c r="F144" s="7"/>
      <c r="I144" s="24">
        <f t="shared" si="16"/>
        <v>41839.94</v>
      </c>
      <c r="J144" s="24">
        <f t="shared" si="16"/>
        <v>70000</v>
      </c>
      <c r="K144" s="24">
        <f t="shared" si="16"/>
        <v>0</v>
      </c>
      <c r="L144" s="24">
        <f t="shared" si="16"/>
        <v>0</v>
      </c>
      <c r="M144" s="57">
        <f t="shared" si="14"/>
        <v>0</v>
      </c>
      <c r="N144" s="57">
        <v>0</v>
      </c>
    </row>
    <row r="145" spans="2:14" ht="13.5" customHeight="1">
      <c r="B145" s="8">
        <v>4111</v>
      </c>
      <c r="C145" s="7" t="s">
        <v>24</v>
      </c>
      <c r="D145" s="7"/>
      <c r="E145" s="7"/>
      <c r="F145" s="7"/>
      <c r="I145" s="24">
        <f>I410+I330</f>
        <v>41839.94</v>
      </c>
      <c r="J145" s="24">
        <f>J410+J330</f>
        <v>70000</v>
      </c>
      <c r="K145" s="24">
        <f>K410+K330</f>
        <v>0</v>
      </c>
      <c r="L145" s="24">
        <f>L410+L330</f>
        <v>0</v>
      </c>
      <c r="M145" s="57">
        <f t="shared" si="14"/>
        <v>0</v>
      </c>
      <c r="N145" s="57">
        <v>0</v>
      </c>
    </row>
    <row r="146" spans="2:14" ht="16.5" customHeight="1">
      <c r="B146" s="8"/>
      <c r="C146" s="7"/>
      <c r="D146" s="7"/>
      <c r="E146" s="7"/>
      <c r="F146" s="7"/>
      <c r="I146" s="24"/>
      <c r="J146" s="24"/>
      <c r="K146" s="24"/>
      <c r="L146" s="24"/>
      <c r="M146" s="57"/>
      <c r="N146" s="60"/>
    </row>
    <row r="147" spans="2:14" ht="16.5" customHeight="1">
      <c r="B147" s="5">
        <v>42</v>
      </c>
      <c r="C147" s="4" t="s">
        <v>25</v>
      </c>
      <c r="D147" s="4"/>
      <c r="E147" s="4"/>
      <c r="F147" s="4"/>
      <c r="G147" s="4"/>
      <c r="H147" s="4"/>
      <c r="I147" s="27">
        <f>SUM(I148+I150+I153+I155)</f>
        <v>601930.49</v>
      </c>
      <c r="J147" s="27">
        <f>SUM(J148+J150+J153+J155)</f>
        <v>322000</v>
      </c>
      <c r="K147" s="27">
        <f>SUM(K148+K150+K153+K155)</f>
        <v>357000</v>
      </c>
      <c r="L147" s="27">
        <f>SUM(L148+L150+L153+L155)</f>
        <v>351846.28</v>
      </c>
      <c r="M147" s="56">
        <f t="shared" si="14"/>
        <v>58.45297519319881</v>
      </c>
      <c r="N147" s="56">
        <f aca="true" t="shared" si="17" ref="N147:N152">SUM(L147/K147)*100</f>
        <v>98.55638095238096</v>
      </c>
    </row>
    <row r="148" spans="2:14" ht="15" customHeight="1">
      <c r="B148" s="46">
        <v>421</v>
      </c>
      <c r="C148" s="47" t="s">
        <v>169</v>
      </c>
      <c r="D148" s="47"/>
      <c r="E148" s="47"/>
      <c r="F148" s="47"/>
      <c r="G148" s="47"/>
      <c r="H148" s="47"/>
      <c r="I148" s="48">
        <f>I149</f>
        <v>476379.53</v>
      </c>
      <c r="J148" s="48">
        <f>J149</f>
        <v>300000</v>
      </c>
      <c r="K148" s="48">
        <f>K149</f>
        <v>210000</v>
      </c>
      <c r="L148" s="48">
        <f>L149</f>
        <v>207443.98</v>
      </c>
      <c r="M148" s="57">
        <f t="shared" si="14"/>
        <v>43.54594749274806</v>
      </c>
      <c r="N148" s="57">
        <f t="shared" si="17"/>
        <v>98.78284761904762</v>
      </c>
    </row>
    <row r="149" spans="2:14" ht="14.25" customHeight="1">
      <c r="B149" s="46">
        <v>4214</v>
      </c>
      <c r="C149" s="52" t="s">
        <v>168</v>
      </c>
      <c r="D149" s="47"/>
      <c r="E149" s="47"/>
      <c r="F149" s="47"/>
      <c r="G149" s="47"/>
      <c r="H149" s="47"/>
      <c r="I149" s="48">
        <f>I325</f>
        <v>476379.53</v>
      </c>
      <c r="J149" s="48">
        <f>J325</f>
        <v>300000</v>
      </c>
      <c r="K149" s="48">
        <f>K325</f>
        <v>210000</v>
      </c>
      <c r="L149" s="48">
        <f>L325</f>
        <v>207443.98</v>
      </c>
      <c r="M149" s="57">
        <f t="shared" si="14"/>
        <v>43.54594749274806</v>
      </c>
      <c r="N149" s="57">
        <f t="shared" si="17"/>
        <v>98.78284761904762</v>
      </c>
    </row>
    <row r="150" spans="2:14" ht="13.5" customHeight="1">
      <c r="B150" s="46">
        <v>422</v>
      </c>
      <c r="C150" s="47" t="s">
        <v>21</v>
      </c>
      <c r="D150" s="47"/>
      <c r="E150" s="47"/>
      <c r="F150" s="47"/>
      <c r="G150" s="47"/>
      <c r="H150" s="47"/>
      <c r="I150" s="48">
        <f>I151+I152</f>
        <v>38327.96</v>
      </c>
      <c r="J150" s="48">
        <f>J151+J152</f>
        <v>15000</v>
      </c>
      <c r="K150" s="48">
        <f>K151+K152</f>
        <v>121000</v>
      </c>
      <c r="L150" s="48">
        <f>L151+L152</f>
        <v>119900.3</v>
      </c>
      <c r="M150" s="57">
        <f t="shared" si="14"/>
        <v>312.8272415228987</v>
      </c>
      <c r="N150" s="57">
        <f t="shared" si="17"/>
        <v>99.09115702479339</v>
      </c>
    </row>
    <row r="151" spans="2:14" ht="17.25" customHeight="1">
      <c r="B151" s="46">
        <v>4221</v>
      </c>
      <c r="C151" s="52" t="s">
        <v>212</v>
      </c>
      <c r="D151" s="47"/>
      <c r="E151" s="47"/>
      <c r="F151" s="47"/>
      <c r="G151" s="47"/>
      <c r="H151" s="47"/>
      <c r="I151" s="48">
        <f>SUM(I272+I426)</f>
        <v>0</v>
      </c>
      <c r="J151" s="48">
        <f>SUM(J272+J426)</f>
        <v>5000</v>
      </c>
      <c r="K151" s="48">
        <f>SUM(K272+K426)</f>
        <v>21500</v>
      </c>
      <c r="L151" s="48">
        <f>SUM(L272+L426)</f>
        <v>21133.7</v>
      </c>
      <c r="M151" s="57">
        <v>0</v>
      </c>
      <c r="N151" s="57">
        <f t="shared" si="17"/>
        <v>98.29627906976745</v>
      </c>
    </row>
    <row r="152" spans="2:14" ht="14.25" customHeight="1">
      <c r="B152" s="46">
        <v>4227</v>
      </c>
      <c r="C152" s="47" t="s">
        <v>110</v>
      </c>
      <c r="D152" s="47"/>
      <c r="E152" s="47"/>
      <c r="F152" s="47"/>
      <c r="G152" s="47"/>
      <c r="H152" s="47"/>
      <c r="I152" s="48">
        <f>SUM(I304+I349+I427)</f>
        <v>38327.96</v>
      </c>
      <c r="J152" s="48">
        <f>SUM(J304+J349+J427)</f>
        <v>10000</v>
      </c>
      <c r="K152" s="48">
        <f>SUM(K304+K349+K427)</f>
        <v>99500</v>
      </c>
      <c r="L152" s="48">
        <f>SUM(L304+L349+L427)</f>
        <v>98766.6</v>
      </c>
      <c r="M152" s="57">
        <f t="shared" si="14"/>
        <v>257.6881211522867</v>
      </c>
      <c r="N152" s="57">
        <f t="shared" si="17"/>
        <v>99.26291457286432</v>
      </c>
    </row>
    <row r="153" spans="2:14" ht="14.25" customHeight="1">
      <c r="B153" s="8">
        <v>423</v>
      </c>
      <c r="C153" s="7" t="s">
        <v>180</v>
      </c>
      <c r="D153" s="7"/>
      <c r="E153" s="7"/>
      <c r="F153" s="7"/>
      <c r="I153" s="24">
        <f>I154</f>
        <v>86977</v>
      </c>
      <c r="J153" s="24">
        <f>J154</f>
        <v>5000</v>
      </c>
      <c r="K153" s="24">
        <f>K154</f>
        <v>0</v>
      </c>
      <c r="L153" s="24">
        <f>L154</f>
        <v>0</v>
      </c>
      <c r="M153" s="57">
        <f t="shared" si="14"/>
        <v>0</v>
      </c>
      <c r="N153" s="57">
        <v>0</v>
      </c>
    </row>
    <row r="154" spans="2:14" ht="13.5" customHeight="1">
      <c r="B154" s="8">
        <v>4231</v>
      </c>
      <c r="C154" s="7" t="s">
        <v>181</v>
      </c>
      <c r="D154" s="7"/>
      <c r="E154" s="7"/>
      <c r="F154" s="7"/>
      <c r="I154" s="24">
        <f>I217</f>
        <v>86977</v>
      </c>
      <c r="J154" s="24">
        <f>J217</f>
        <v>5000</v>
      </c>
      <c r="K154" s="24">
        <f>K217</f>
        <v>0</v>
      </c>
      <c r="L154" s="24">
        <f>L217</f>
        <v>0</v>
      </c>
      <c r="M154" s="57">
        <f t="shared" si="14"/>
        <v>0</v>
      </c>
      <c r="N154" s="57">
        <v>0</v>
      </c>
    </row>
    <row r="155" spans="2:14" ht="16.5" customHeight="1">
      <c r="B155" s="46">
        <v>426</v>
      </c>
      <c r="C155" s="47" t="s">
        <v>147</v>
      </c>
      <c r="D155" s="47"/>
      <c r="E155" s="47"/>
      <c r="F155" s="47"/>
      <c r="G155" s="47"/>
      <c r="H155" s="47"/>
      <c r="I155" s="48">
        <f>I156+I157</f>
        <v>246</v>
      </c>
      <c r="J155" s="48">
        <f>J156+J157</f>
        <v>2000</v>
      </c>
      <c r="K155" s="48">
        <f>K156+K157</f>
        <v>26000</v>
      </c>
      <c r="L155" s="48">
        <f>L156+L157</f>
        <v>24502</v>
      </c>
      <c r="M155" s="57">
        <f t="shared" si="14"/>
        <v>9960.162601626016</v>
      </c>
      <c r="N155" s="57">
        <f>SUM(L155/K155)*100</f>
        <v>94.23846153846154</v>
      </c>
    </row>
    <row r="156" spans="2:14" ht="12.75" customHeight="1">
      <c r="B156" s="46">
        <v>4262</v>
      </c>
      <c r="C156" s="47" t="s">
        <v>150</v>
      </c>
      <c r="D156" s="47"/>
      <c r="E156" s="47"/>
      <c r="F156" s="47"/>
      <c r="G156" s="47"/>
      <c r="H156" s="47"/>
      <c r="I156" s="48">
        <f>I274+I429</f>
        <v>246</v>
      </c>
      <c r="J156" s="48">
        <f>J274+J429</f>
        <v>2000</v>
      </c>
      <c r="K156" s="48">
        <f>K274+K429</f>
        <v>5000</v>
      </c>
      <c r="L156" s="48">
        <f>L274+L429</f>
        <v>3782</v>
      </c>
      <c r="M156" s="57">
        <f t="shared" si="14"/>
        <v>1537.3983739837397</v>
      </c>
      <c r="N156" s="57">
        <f>SUM(L156/K156)*100</f>
        <v>75.64</v>
      </c>
    </row>
    <row r="157" spans="2:14" ht="13.5" customHeight="1">
      <c r="B157" s="46">
        <v>4264</v>
      </c>
      <c r="C157" s="7" t="s">
        <v>215</v>
      </c>
      <c r="D157" s="47"/>
      <c r="E157" s="47"/>
      <c r="F157" s="47"/>
      <c r="G157" s="47"/>
      <c r="H157" s="47"/>
      <c r="I157" s="48">
        <f>I430</f>
        <v>0</v>
      </c>
      <c r="J157" s="48">
        <f>J430</f>
        <v>0</v>
      </c>
      <c r="K157" s="48">
        <f>K430</f>
        <v>21000</v>
      </c>
      <c r="L157" s="48">
        <f>L430</f>
        <v>20720</v>
      </c>
      <c r="M157" s="57">
        <v>0</v>
      </c>
      <c r="N157" s="57">
        <f>SUM(L157/K157)*100</f>
        <v>98.66666666666667</v>
      </c>
    </row>
    <row r="158" spans="2:14" ht="12.75">
      <c r="B158" s="8"/>
      <c r="C158" s="8"/>
      <c r="J158" s="6"/>
      <c r="K158" s="24"/>
      <c r="L158" s="6"/>
      <c r="M158" s="57"/>
      <c r="N158" s="57"/>
    </row>
    <row r="159" spans="2:14" ht="15.75">
      <c r="B159" s="1" t="s">
        <v>184</v>
      </c>
      <c r="C159" s="1"/>
      <c r="D159" s="1"/>
      <c r="E159" s="1"/>
      <c r="F159" s="72"/>
      <c r="G159" s="7"/>
      <c r="J159" s="6"/>
      <c r="K159" s="26"/>
      <c r="M159" s="57"/>
      <c r="N159" s="57"/>
    </row>
    <row r="160" spans="2:14" ht="12.75">
      <c r="B160" s="58">
        <v>8</v>
      </c>
      <c r="C160" s="51" t="s">
        <v>241</v>
      </c>
      <c r="D160" s="51"/>
      <c r="E160" s="51"/>
      <c r="F160" s="51"/>
      <c r="G160" s="51"/>
      <c r="H160" s="51"/>
      <c r="I160" s="55">
        <f>I161</f>
        <v>86977</v>
      </c>
      <c r="J160" s="55">
        <f aca="true" t="shared" si="18" ref="J160:M161">J161</f>
        <v>0</v>
      </c>
      <c r="K160" s="55">
        <f t="shared" si="18"/>
        <v>0</v>
      </c>
      <c r="L160" s="55">
        <f t="shared" si="18"/>
        <v>0</v>
      </c>
      <c r="M160" s="55">
        <f t="shared" si="18"/>
        <v>0</v>
      </c>
      <c r="N160" s="56">
        <v>0</v>
      </c>
    </row>
    <row r="161" spans="2:14" ht="15" customHeight="1">
      <c r="B161" s="58">
        <v>84</v>
      </c>
      <c r="C161" s="51" t="s">
        <v>242</v>
      </c>
      <c r="D161" s="51"/>
      <c r="E161" s="51"/>
      <c r="F161" s="51"/>
      <c r="G161" s="51"/>
      <c r="H161" s="51"/>
      <c r="I161" s="55">
        <f>I162</f>
        <v>86977</v>
      </c>
      <c r="J161" s="55">
        <f t="shared" si="18"/>
        <v>0</v>
      </c>
      <c r="K161" s="55">
        <f t="shared" si="18"/>
        <v>0</v>
      </c>
      <c r="L161" s="55">
        <f t="shared" si="18"/>
        <v>0</v>
      </c>
      <c r="M161" s="55">
        <f t="shared" si="18"/>
        <v>0</v>
      </c>
      <c r="N161" s="56">
        <v>0</v>
      </c>
    </row>
    <row r="162" spans="2:14" ht="12.75">
      <c r="B162" s="8">
        <v>845</v>
      </c>
      <c r="C162" s="7" t="s">
        <v>243</v>
      </c>
      <c r="D162" s="7"/>
      <c r="E162" s="7"/>
      <c r="F162" s="7"/>
      <c r="G162" s="7"/>
      <c r="I162" s="26">
        <f>I163</f>
        <v>86977</v>
      </c>
      <c r="J162" s="26">
        <f>J163</f>
        <v>0</v>
      </c>
      <c r="K162" s="26">
        <f>K163</f>
        <v>0</v>
      </c>
      <c r="L162" s="26">
        <f>L163</f>
        <v>0</v>
      </c>
      <c r="M162" s="56">
        <f>SUM(L162/I162)*100</f>
        <v>0</v>
      </c>
      <c r="N162" s="56">
        <v>0</v>
      </c>
    </row>
    <row r="163" spans="2:14" ht="12.75">
      <c r="B163" s="8">
        <v>8453</v>
      </c>
      <c r="C163" s="7" t="s">
        <v>243</v>
      </c>
      <c r="D163" s="7"/>
      <c r="E163" s="7"/>
      <c r="F163" s="7"/>
      <c r="G163" s="7"/>
      <c r="I163" s="26">
        <v>86977</v>
      </c>
      <c r="J163" s="6">
        <v>0</v>
      </c>
      <c r="K163" s="57">
        <f>SUM(J163/I163)*100</f>
        <v>0</v>
      </c>
      <c r="L163" s="6">
        <v>0</v>
      </c>
      <c r="M163" s="56">
        <f>SUM(L163/I163)*100</f>
        <v>0</v>
      </c>
      <c r="N163" s="56">
        <v>0</v>
      </c>
    </row>
    <row r="164" spans="2:14" ht="12.75">
      <c r="B164" s="8"/>
      <c r="C164" s="7"/>
      <c r="D164" s="7"/>
      <c r="E164" s="7"/>
      <c r="F164" s="7"/>
      <c r="G164" s="7"/>
      <c r="J164" s="6"/>
      <c r="K164" s="26"/>
      <c r="L164" s="6"/>
      <c r="M164" s="56"/>
      <c r="N164" s="56"/>
    </row>
    <row r="165" spans="2:14" ht="12.75">
      <c r="B165" s="58">
        <v>5</v>
      </c>
      <c r="C165" s="51" t="s">
        <v>182</v>
      </c>
      <c r="D165" s="51"/>
      <c r="E165" s="51"/>
      <c r="F165" s="51"/>
      <c r="G165" s="51"/>
      <c r="H165" s="51"/>
      <c r="I165" s="55">
        <f aca="true" t="shared" si="19" ref="I165:L167">I166</f>
        <v>81350.16</v>
      </c>
      <c r="J165" s="55">
        <f t="shared" si="19"/>
        <v>5000</v>
      </c>
      <c r="K165" s="55">
        <f t="shared" si="19"/>
        <v>5000</v>
      </c>
      <c r="L165" s="55">
        <f t="shared" si="19"/>
        <v>4626.84</v>
      </c>
      <c r="M165" s="56">
        <f t="shared" si="14"/>
        <v>5.687561032455252</v>
      </c>
      <c r="N165" s="56">
        <f>SUM(L165/K165)*100</f>
        <v>92.53680000000001</v>
      </c>
    </row>
    <row r="166" spans="2:14" ht="13.5" customHeight="1">
      <c r="B166" s="58">
        <v>54</v>
      </c>
      <c r="C166" s="51" t="s">
        <v>183</v>
      </c>
      <c r="D166" s="51"/>
      <c r="E166" s="51"/>
      <c r="F166" s="51"/>
      <c r="G166" s="51"/>
      <c r="H166" s="51"/>
      <c r="I166" s="55">
        <f t="shared" si="19"/>
        <v>81350.16</v>
      </c>
      <c r="J166" s="55">
        <f t="shared" si="19"/>
        <v>5000</v>
      </c>
      <c r="K166" s="55">
        <f t="shared" si="19"/>
        <v>5000</v>
      </c>
      <c r="L166" s="55">
        <f t="shared" si="19"/>
        <v>4626.84</v>
      </c>
      <c r="M166" s="56">
        <f t="shared" si="14"/>
        <v>5.687561032455252</v>
      </c>
      <c r="N166" s="56">
        <f>SUM(L166/K166)*100</f>
        <v>92.53680000000001</v>
      </c>
    </row>
    <row r="167" spans="2:14" ht="12.75">
      <c r="B167" s="8">
        <v>545</v>
      </c>
      <c r="C167" s="7" t="s">
        <v>230</v>
      </c>
      <c r="D167" s="7"/>
      <c r="E167" s="7"/>
      <c r="F167" s="7"/>
      <c r="G167" s="7"/>
      <c r="I167" s="26">
        <f t="shared" si="19"/>
        <v>81350.16</v>
      </c>
      <c r="J167" s="26">
        <f t="shared" si="19"/>
        <v>5000</v>
      </c>
      <c r="K167" s="26">
        <f t="shared" si="19"/>
        <v>5000</v>
      </c>
      <c r="L167" s="6">
        <f t="shared" si="19"/>
        <v>4626.84</v>
      </c>
      <c r="M167" s="57">
        <f t="shared" si="14"/>
        <v>5.687561032455252</v>
      </c>
      <c r="N167" s="57">
        <f>SUM(L167/K167)*100</f>
        <v>92.53680000000001</v>
      </c>
    </row>
    <row r="168" spans="2:14" ht="12.75">
      <c r="B168" s="8">
        <v>5453</v>
      </c>
      <c r="C168" s="7" t="s">
        <v>230</v>
      </c>
      <c r="D168" s="7"/>
      <c r="E168" s="7"/>
      <c r="F168" s="7"/>
      <c r="G168" s="7"/>
      <c r="I168" s="26">
        <f>I222</f>
        <v>81350.16</v>
      </c>
      <c r="J168" s="26">
        <f>J222</f>
        <v>5000</v>
      </c>
      <c r="K168" s="26">
        <f>K222</f>
        <v>5000</v>
      </c>
      <c r="L168" s="26">
        <f>L222</f>
        <v>4626.84</v>
      </c>
      <c r="M168" s="57">
        <f t="shared" si="14"/>
        <v>5.687561032455252</v>
      </c>
      <c r="N168" s="57">
        <f>SUM(L168/K168)*100</f>
        <v>92.53680000000001</v>
      </c>
    </row>
    <row r="169" spans="2:14" ht="20.25">
      <c r="B169" s="2"/>
      <c r="C169" s="2"/>
      <c r="D169" s="2"/>
      <c r="E169" s="15"/>
      <c r="F169" s="15"/>
      <c r="G169" s="15"/>
      <c r="H169" s="15"/>
      <c r="I169" s="15"/>
      <c r="J169" s="16"/>
      <c r="K169" s="16"/>
      <c r="L169" s="6"/>
      <c r="M169" s="57"/>
      <c r="N169" s="6"/>
    </row>
    <row r="170" spans="2:14" ht="20.25">
      <c r="B170" s="61" t="s">
        <v>178</v>
      </c>
      <c r="C170" s="15"/>
      <c r="D170" s="15"/>
      <c r="E170" s="4"/>
      <c r="F170" s="4" t="s">
        <v>175</v>
      </c>
      <c r="G170" s="29"/>
      <c r="H170" s="15"/>
      <c r="I170" s="15"/>
      <c r="J170" s="16"/>
      <c r="K170" s="16"/>
      <c r="L170" s="6"/>
      <c r="M170" s="57"/>
      <c r="N170" s="6"/>
    </row>
    <row r="171" spans="2:14" ht="20.25">
      <c r="B171" s="14"/>
      <c r="C171" s="15"/>
      <c r="D171" s="15"/>
      <c r="E171" s="15"/>
      <c r="F171" s="15"/>
      <c r="G171" s="50" t="s">
        <v>174</v>
      </c>
      <c r="H171" s="15"/>
      <c r="I171" s="15"/>
      <c r="J171" s="16"/>
      <c r="K171" s="16"/>
      <c r="L171" s="6"/>
      <c r="M171" s="57"/>
      <c r="N171" s="6"/>
    </row>
    <row r="172" spans="2:14" ht="14.25">
      <c r="B172" s="30" t="s">
        <v>197</v>
      </c>
      <c r="C172" s="30"/>
      <c r="D172" s="30"/>
      <c r="E172" s="30"/>
      <c r="F172" s="30"/>
      <c r="G172" s="30"/>
      <c r="H172" s="30"/>
      <c r="I172" s="30"/>
      <c r="J172" s="36"/>
      <c r="K172" s="36"/>
      <c r="L172" s="6"/>
      <c r="M172" s="57"/>
      <c r="N172" s="6"/>
    </row>
    <row r="173" spans="2:14" ht="13.5" customHeight="1">
      <c r="B173" s="30"/>
      <c r="C173" s="30"/>
      <c r="D173" s="30"/>
      <c r="E173" s="30"/>
      <c r="F173" s="30"/>
      <c r="G173" s="30"/>
      <c r="H173" s="30"/>
      <c r="I173" s="30"/>
      <c r="J173" s="36"/>
      <c r="K173" s="36"/>
      <c r="L173" s="6"/>
      <c r="M173" s="57"/>
      <c r="N173" s="6"/>
    </row>
    <row r="174" spans="2:14" ht="16.5">
      <c r="B174" s="7"/>
      <c r="J174" s="6"/>
      <c r="L174" s="6"/>
      <c r="M174" s="57"/>
      <c r="N174" s="65"/>
    </row>
    <row r="175" spans="2:14" ht="15.75">
      <c r="B175" s="1" t="s">
        <v>104</v>
      </c>
      <c r="C175" s="2"/>
      <c r="D175" s="2"/>
      <c r="E175" s="2"/>
      <c r="F175" s="2"/>
      <c r="G175" s="2"/>
      <c r="H175" s="2"/>
      <c r="I175" s="32">
        <f>I177</f>
        <v>558749.5800000001</v>
      </c>
      <c r="J175" s="32">
        <f>J177</f>
        <v>300500</v>
      </c>
      <c r="K175" s="32">
        <f>K177</f>
        <v>360500</v>
      </c>
      <c r="L175" s="32">
        <f>L177</f>
        <v>354478.75000000006</v>
      </c>
      <c r="M175" s="37">
        <f t="shared" si="14"/>
        <v>63.4414347121299</v>
      </c>
      <c r="N175" s="37">
        <f>SUM(L175/K175)*100</f>
        <v>98.32975034674065</v>
      </c>
    </row>
    <row r="176" spans="2:14" ht="15.75">
      <c r="B176" s="1"/>
      <c r="C176" s="1" t="s">
        <v>103</v>
      </c>
      <c r="D176" s="1"/>
      <c r="E176" s="1"/>
      <c r="F176" s="2"/>
      <c r="G176" s="2"/>
      <c r="H176" s="2"/>
      <c r="I176" s="32"/>
      <c r="J176" s="32"/>
      <c r="K176" s="32"/>
      <c r="L176" s="32"/>
      <c r="M176" s="37"/>
      <c r="N176" s="37"/>
    </row>
    <row r="177" spans="2:14" ht="15" customHeight="1">
      <c r="B177" s="29" t="s">
        <v>192</v>
      </c>
      <c r="C177" s="29"/>
      <c r="D177" s="29"/>
      <c r="E177" s="29"/>
      <c r="F177" s="29"/>
      <c r="G177" s="29"/>
      <c r="H177" s="30"/>
      <c r="I177" s="31">
        <f>I179</f>
        <v>558749.5800000001</v>
      </c>
      <c r="J177" s="31">
        <f>J179</f>
        <v>300500</v>
      </c>
      <c r="K177" s="31">
        <f>K179</f>
        <v>360500</v>
      </c>
      <c r="L177" s="31">
        <f>L179</f>
        <v>354478.75000000006</v>
      </c>
      <c r="M177" s="93">
        <f t="shared" si="14"/>
        <v>63.4414347121299</v>
      </c>
      <c r="N177" s="93">
        <f>SUM(L177/K177)*100</f>
        <v>98.32975034674065</v>
      </c>
    </row>
    <row r="178" spans="2:14" ht="15">
      <c r="B178" s="4"/>
      <c r="C178" s="29" t="s">
        <v>92</v>
      </c>
      <c r="D178" s="29"/>
      <c r="E178" s="29"/>
      <c r="F178" s="29"/>
      <c r="G178" s="29"/>
      <c r="H178" s="30"/>
      <c r="I178" s="31"/>
      <c r="J178" s="31"/>
      <c r="K178" s="31"/>
      <c r="L178" s="31"/>
      <c r="M178" s="93"/>
      <c r="N178" s="93"/>
    </row>
    <row r="179" spans="2:14" ht="14.25" customHeight="1">
      <c r="B179" s="4"/>
      <c r="C179" s="29" t="s">
        <v>191</v>
      </c>
      <c r="D179" s="29"/>
      <c r="E179" s="29"/>
      <c r="F179" s="29"/>
      <c r="G179" s="29"/>
      <c r="H179" s="30"/>
      <c r="I179" s="31">
        <f>I180</f>
        <v>558749.5800000001</v>
      </c>
      <c r="J179" s="31">
        <f>J180</f>
        <v>300500</v>
      </c>
      <c r="K179" s="31">
        <f>K180</f>
        <v>360500</v>
      </c>
      <c r="L179" s="31">
        <f>L180</f>
        <v>354478.75000000006</v>
      </c>
      <c r="M179" s="93">
        <f t="shared" si="14"/>
        <v>63.4414347121299</v>
      </c>
      <c r="N179" s="93">
        <f>SUM(L179/K179)*100</f>
        <v>98.32975034674065</v>
      </c>
    </row>
    <row r="180" spans="2:14" ht="14.25" customHeight="1">
      <c r="B180" s="29"/>
      <c r="C180" s="29" t="s">
        <v>93</v>
      </c>
      <c r="D180" s="29"/>
      <c r="E180" s="29"/>
      <c r="F180" s="29"/>
      <c r="G180" s="29"/>
      <c r="H180" s="30"/>
      <c r="I180" s="31">
        <f>SUM(I182+I214+I219)</f>
        <v>558749.5800000001</v>
      </c>
      <c r="J180" s="31">
        <f>SUM(J182+J214+J219)</f>
        <v>300500</v>
      </c>
      <c r="K180" s="31">
        <f>SUM(K182+K214+K219)</f>
        <v>360500</v>
      </c>
      <c r="L180" s="31">
        <f>SUM(L182+L214+L219)</f>
        <v>354478.75000000006</v>
      </c>
      <c r="M180" s="93">
        <f t="shared" si="14"/>
        <v>63.4414347121299</v>
      </c>
      <c r="N180" s="93">
        <f>SUM(L180/K180)*100</f>
        <v>98.32975034674065</v>
      </c>
    </row>
    <row r="181" spans="2:14" ht="15">
      <c r="B181" s="29"/>
      <c r="C181" s="50"/>
      <c r="D181" s="50"/>
      <c r="E181" s="50"/>
      <c r="F181" s="50"/>
      <c r="G181" s="50"/>
      <c r="H181" s="61"/>
      <c r="I181" s="62"/>
      <c r="J181" s="62"/>
      <c r="K181" s="62"/>
      <c r="L181" s="62"/>
      <c r="M181" s="56"/>
      <c r="N181" s="56"/>
    </row>
    <row r="182" spans="2:14" ht="14.25" customHeight="1">
      <c r="B182" s="5">
        <v>3</v>
      </c>
      <c r="C182" s="4" t="s">
        <v>0</v>
      </c>
      <c r="D182" s="4"/>
      <c r="E182" s="4"/>
      <c r="F182" s="4"/>
      <c r="G182" s="4"/>
      <c r="H182" s="4"/>
      <c r="I182" s="27">
        <f>SUM(I183+I192+I210)</f>
        <v>390422.42000000004</v>
      </c>
      <c r="J182" s="27">
        <f>SUM(J183+J192+J210)</f>
        <v>290500</v>
      </c>
      <c r="K182" s="27">
        <f>SUM(K183+K192+K210)</f>
        <v>355500</v>
      </c>
      <c r="L182" s="27">
        <f>SUM(L183+L192+L210)</f>
        <v>349851.91000000003</v>
      </c>
      <c r="M182" s="56">
        <f t="shared" si="14"/>
        <v>89.60856038953911</v>
      </c>
      <c r="N182" s="56">
        <f aca="true" t="shared" si="20" ref="N182:N190">SUM(L182/K182)*100</f>
        <v>98.41122644163151</v>
      </c>
    </row>
    <row r="183" spans="2:14" ht="14.25" customHeight="1">
      <c r="B183" s="5">
        <v>31</v>
      </c>
      <c r="C183" s="4" t="s">
        <v>6</v>
      </c>
      <c r="D183" s="4"/>
      <c r="E183" s="4"/>
      <c r="F183" s="4"/>
      <c r="G183" s="4"/>
      <c r="H183" s="4"/>
      <c r="I183" s="20">
        <f>SUM(I184+I186+I188)</f>
        <v>108870.28</v>
      </c>
      <c r="J183" s="20">
        <f>SUM(J184+J186+J188)</f>
        <v>110500</v>
      </c>
      <c r="K183" s="20">
        <f>SUM(K184+K186+K188)</f>
        <v>110500</v>
      </c>
      <c r="L183" s="20">
        <f>SUM(L184+L186+L188)</f>
        <v>109566.91</v>
      </c>
      <c r="M183" s="56">
        <f t="shared" si="14"/>
        <v>100.63987159764814</v>
      </c>
      <c r="N183" s="56">
        <f t="shared" si="20"/>
        <v>99.15557466063348</v>
      </c>
    </row>
    <row r="184" spans="2:14" ht="14.25" customHeight="1">
      <c r="B184" s="8">
        <v>311</v>
      </c>
      <c r="C184" s="3" t="s">
        <v>77</v>
      </c>
      <c r="I184" s="6">
        <f>I185</f>
        <v>91824.5</v>
      </c>
      <c r="J184" s="6">
        <f>J185</f>
        <v>92000</v>
      </c>
      <c r="K184" s="6">
        <f>K185</f>
        <v>92000</v>
      </c>
      <c r="L184" s="6">
        <f>L185</f>
        <v>92272.88</v>
      </c>
      <c r="M184" s="57">
        <f t="shared" si="14"/>
        <v>100.48830105255134</v>
      </c>
      <c r="N184" s="57">
        <f t="shared" si="20"/>
        <v>100.29660869565218</v>
      </c>
    </row>
    <row r="185" spans="2:14" ht="16.5" customHeight="1">
      <c r="B185" s="8">
        <v>3111</v>
      </c>
      <c r="C185" s="3" t="s">
        <v>7</v>
      </c>
      <c r="I185" s="6">
        <v>91824.5</v>
      </c>
      <c r="J185" s="6">
        <v>92000</v>
      </c>
      <c r="K185" s="6">
        <v>92000</v>
      </c>
      <c r="L185" s="6">
        <v>92272.88</v>
      </c>
      <c r="M185" s="57">
        <f t="shared" si="14"/>
        <v>100.48830105255134</v>
      </c>
      <c r="N185" s="57">
        <f t="shared" si="20"/>
        <v>100.29660869565218</v>
      </c>
    </row>
    <row r="186" spans="2:14" ht="12.75">
      <c r="B186" s="8">
        <v>312</v>
      </c>
      <c r="C186" s="18" t="s">
        <v>8</v>
      </c>
      <c r="I186" s="6">
        <f>I187</f>
        <v>2500</v>
      </c>
      <c r="J186" s="6">
        <f>J187</f>
        <v>2500</v>
      </c>
      <c r="K186" s="6">
        <f>K187</f>
        <v>2500</v>
      </c>
      <c r="L186" s="6">
        <f>L187</f>
        <v>2500</v>
      </c>
      <c r="M186" s="57">
        <f t="shared" si="14"/>
        <v>100</v>
      </c>
      <c r="N186" s="57">
        <f t="shared" si="20"/>
        <v>100</v>
      </c>
    </row>
    <row r="187" spans="2:14" ht="12.75">
      <c r="B187" s="8">
        <v>3121</v>
      </c>
      <c r="C187" s="18" t="s">
        <v>8</v>
      </c>
      <c r="I187" s="6">
        <v>2500</v>
      </c>
      <c r="J187" s="6">
        <v>2500</v>
      </c>
      <c r="K187" s="6">
        <v>2500</v>
      </c>
      <c r="L187" s="6">
        <v>2500</v>
      </c>
      <c r="M187" s="57">
        <f t="shared" si="14"/>
        <v>100</v>
      </c>
      <c r="N187" s="57">
        <f t="shared" si="20"/>
        <v>100</v>
      </c>
    </row>
    <row r="188" spans="2:14" ht="12.75">
      <c r="B188" s="8">
        <v>313</v>
      </c>
      <c r="C188" s="18" t="s">
        <v>78</v>
      </c>
      <c r="I188" s="6">
        <f>SUM(I189+I190)</f>
        <v>14545.78</v>
      </c>
      <c r="J188" s="6">
        <f>SUM(J189+J190)</f>
        <v>16000</v>
      </c>
      <c r="K188" s="6">
        <f>SUM(K189+K190)</f>
        <v>16000</v>
      </c>
      <c r="L188" s="6">
        <f>SUM(L189+L190)</f>
        <v>14794.029999999999</v>
      </c>
      <c r="M188" s="57">
        <f t="shared" si="14"/>
        <v>101.70668056302239</v>
      </c>
      <c r="N188" s="57">
        <f t="shared" si="20"/>
        <v>92.4626875</v>
      </c>
    </row>
    <row r="189" spans="2:14" ht="12.75">
      <c r="B189" s="8">
        <v>3132</v>
      </c>
      <c r="C189" s="7" t="s">
        <v>30</v>
      </c>
      <c r="D189" s="7"/>
      <c r="E189" s="7"/>
      <c r="F189" s="7"/>
      <c r="I189" s="6">
        <v>13045.86</v>
      </c>
      <c r="J189" s="6">
        <v>14000</v>
      </c>
      <c r="K189" s="24">
        <v>14000</v>
      </c>
      <c r="L189" s="24">
        <v>13225.38</v>
      </c>
      <c r="M189" s="57">
        <f t="shared" si="14"/>
        <v>101.37606872984992</v>
      </c>
      <c r="N189" s="57">
        <f t="shared" si="20"/>
        <v>94.46699999999998</v>
      </c>
    </row>
    <row r="190" spans="2:14" ht="12.75">
      <c r="B190" s="8">
        <v>3133</v>
      </c>
      <c r="C190" s="7" t="s">
        <v>31</v>
      </c>
      <c r="D190" s="7"/>
      <c r="E190" s="7"/>
      <c r="F190" s="7"/>
      <c r="I190" s="6">
        <v>1499.92</v>
      </c>
      <c r="J190" s="6">
        <v>2000</v>
      </c>
      <c r="K190" s="24">
        <v>2000</v>
      </c>
      <c r="L190" s="24">
        <v>1568.65</v>
      </c>
      <c r="M190" s="57">
        <f t="shared" si="14"/>
        <v>104.58224438636728</v>
      </c>
      <c r="N190" s="57">
        <f t="shared" si="20"/>
        <v>78.4325</v>
      </c>
    </row>
    <row r="191" spans="2:14" ht="15">
      <c r="B191" s="5"/>
      <c r="C191" s="4"/>
      <c r="D191" s="4"/>
      <c r="E191" s="4"/>
      <c r="F191" s="4"/>
      <c r="G191" s="4"/>
      <c r="H191" s="4"/>
      <c r="I191" s="20"/>
      <c r="J191" s="20"/>
      <c r="K191" s="27"/>
      <c r="L191" s="6"/>
      <c r="M191" s="57"/>
      <c r="N191" s="60"/>
    </row>
    <row r="192" spans="2:14" ht="12" customHeight="1">
      <c r="B192" s="5">
        <v>32</v>
      </c>
      <c r="C192" s="4" t="s">
        <v>10</v>
      </c>
      <c r="D192" s="4"/>
      <c r="E192" s="4"/>
      <c r="F192" s="4"/>
      <c r="G192" s="4"/>
      <c r="H192" s="4"/>
      <c r="I192" s="27">
        <f>SUM(I193+I195+I198+I203)</f>
        <v>194741.76</v>
      </c>
      <c r="J192" s="27">
        <f>SUM(J193+J195+J198+J203)</f>
        <v>165000</v>
      </c>
      <c r="K192" s="27">
        <f>SUM(K193+K195+K198+K203)</f>
        <v>230000</v>
      </c>
      <c r="L192" s="27">
        <f>SUM(L193+L195+L198+L203)</f>
        <v>229066.97999999998</v>
      </c>
      <c r="M192" s="56">
        <f t="shared" si="14"/>
        <v>117.62601919588278</v>
      </c>
      <c r="N192" s="56">
        <f>SUM(L192/K192)*100</f>
        <v>99.59433913043478</v>
      </c>
    </row>
    <row r="193" spans="2:14" ht="12.75" customHeight="1">
      <c r="B193" s="8">
        <v>321</v>
      </c>
      <c r="C193" s="7" t="s">
        <v>81</v>
      </c>
      <c r="D193" s="7"/>
      <c r="E193" s="7"/>
      <c r="F193" s="7"/>
      <c r="G193" s="7"/>
      <c r="H193" s="7"/>
      <c r="I193" s="24">
        <f>I194</f>
        <v>4947.31</v>
      </c>
      <c r="J193" s="24">
        <f>J194</f>
        <v>5000</v>
      </c>
      <c r="K193" s="24">
        <f>K194</f>
        <v>5000</v>
      </c>
      <c r="L193" s="6">
        <f>L194</f>
        <v>3241</v>
      </c>
      <c r="M193" s="57">
        <f t="shared" si="14"/>
        <v>65.51034804772694</v>
      </c>
      <c r="N193" s="57">
        <f>SUM(L193/K193)*100</f>
        <v>64.82</v>
      </c>
    </row>
    <row r="194" spans="2:14" ht="14.25" customHeight="1">
      <c r="B194" s="8">
        <v>3211</v>
      </c>
      <c r="C194" s="7" t="s">
        <v>82</v>
      </c>
      <c r="D194" s="7"/>
      <c r="E194" s="7"/>
      <c r="F194" s="7"/>
      <c r="G194" s="7"/>
      <c r="H194" s="7"/>
      <c r="I194" s="17">
        <v>4947.31</v>
      </c>
      <c r="J194" s="17">
        <v>5000</v>
      </c>
      <c r="K194" s="24">
        <v>5000</v>
      </c>
      <c r="L194" s="6">
        <v>3241</v>
      </c>
      <c r="M194" s="57">
        <f t="shared" si="14"/>
        <v>65.51034804772694</v>
      </c>
      <c r="N194" s="57">
        <f>SUM(L194/K194)*100</f>
        <v>64.82</v>
      </c>
    </row>
    <row r="195" spans="2:14" ht="13.5" customHeight="1">
      <c r="B195" s="8">
        <v>322</v>
      </c>
      <c r="C195" s="7" t="s">
        <v>11</v>
      </c>
      <c r="D195" s="7"/>
      <c r="E195" s="7"/>
      <c r="F195" s="7"/>
      <c r="G195" s="7"/>
      <c r="H195" s="7"/>
      <c r="I195" s="24">
        <f>I196+I197</f>
        <v>16699.98</v>
      </c>
      <c r="J195" s="24">
        <f>J196+J197</f>
        <v>10000</v>
      </c>
      <c r="K195" s="24">
        <f>K196+K197</f>
        <v>10000</v>
      </c>
      <c r="L195" s="24">
        <f>L196+L197</f>
        <v>9953.92</v>
      </c>
      <c r="M195" s="57">
        <f t="shared" si="14"/>
        <v>59.604382759739835</v>
      </c>
      <c r="N195" s="57">
        <f>SUM(L195/K195)*100</f>
        <v>99.53920000000001</v>
      </c>
    </row>
    <row r="196" spans="2:14" ht="12" customHeight="1">
      <c r="B196" s="8">
        <v>3223</v>
      </c>
      <c r="C196" s="7" t="s">
        <v>13</v>
      </c>
      <c r="D196" s="7"/>
      <c r="E196" s="7"/>
      <c r="F196" s="7"/>
      <c r="G196" s="7"/>
      <c r="H196" s="7"/>
      <c r="I196" s="17">
        <v>13514.28</v>
      </c>
      <c r="J196" s="17">
        <v>9000</v>
      </c>
      <c r="K196" s="24">
        <v>10000</v>
      </c>
      <c r="L196" s="24">
        <v>9953.92</v>
      </c>
      <c r="M196" s="57">
        <f t="shared" si="14"/>
        <v>73.6548302980255</v>
      </c>
      <c r="N196" s="57">
        <f>SUM(L196/K196)*100</f>
        <v>99.53920000000001</v>
      </c>
    </row>
    <row r="197" spans="2:14" ht="13.5" customHeight="1">
      <c r="B197" s="8">
        <v>3225</v>
      </c>
      <c r="C197" s="7" t="s">
        <v>75</v>
      </c>
      <c r="D197" s="7"/>
      <c r="E197" s="7"/>
      <c r="F197" s="7"/>
      <c r="G197" s="7"/>
      <c r="H197" s="7"/>
      <c r="I197" s="17">
        <v>3185.7</v>
      </c>
      <c r="J197" s="17">
        <v>1000</v>
      </c>
      <c r="K197" s="24">
        <v>0</v>
      </c>
      <c r="L197" s="24">
        <v>0</v>
      </c>
      <c r="M197" s="57">
        <f t="shared" si="14"/>
        <v>0</v>
      </c>
      <c r="N197" s="57"/>
    </row>
    <row r="198" spans="2:14" ht="13.5" customHeight="1">
      <c r="B198" s="9">
        <v>323</v>
      </c>
      <c r="C198" s="3" t="s">
        <v>1</v>
      </c>
      <c r="I198" s="26">
        <f>SUM(I199:I202)</f>
        <v>77890.85</v>
      </c>
      <c r="J198" s="26">
        <f>SUM(J199:J202)</f>
        <v>50000</v>
      </c>
      <c r="K198" s="26">
        <f>SUM(K199:K202)</f>
        <v>95000</v>
      </c>
      <c r="L198" s="26">
        <f>SUM(L199+L200+L201+L202)</f>
        <v>89307.18999999999</v>
      </c>
      <c r="M198" s="57">
        <f t="shared" si="14"/>
        <v>114.65684351884717</v>
      </c>
      <c r="N198" s="57">
        <f aca="true" t="shared" si="21" ref="N198:N206">SUM(L198/K198)*100</f>
        <v>94.00756842105262</v>
      </c>
    </row>
    <row r="199" spans="2:14" ht="12.75">
      <c r="B199" s="9">
        <v>3232</v>
      </c>
      <c r="C199" s="3" t="s">
        <v>14</v>
      </c>
      <c r="I199" s="6">
        <v>12127.24</v>
      </c>
      <c r="J199" s="6">
        <v>5000</v>
      </c>
      <c r="K199" s="26">
        <v>4500</v>
      </c>
      <c r="L199" s="26">
        <v>3562.84</v>
      </c>
      <c r="M199" s="57">
        <f t="shared" si="14"/>
        <v>29.37881991285734</v>
      </c>
      <c r="N199" s="57">
        <f t="shared" si="21"/>
        <v>79.17422222222223</v>
      </c>
    </row>
    <row r="200" spans="2:14" ht="12" customHeight="1">
      <c r="B200" s="9">
        <v>3233</v>
      </c>
      <c r="C200" s="52" t="s">
        <v>15</v>
      </c>
      <c r="D200" s="47"/>
      <c r="E200" s="47"/>
      <c r="F200" s="47"/>
      <c r="I200" s="6">
        <v>4000</v>
      </c>
      <c r="J200" s="6">
        <v>7000</v>
      </c>
      <c r="K200" s="26">
        <v>4500</v>
      </c>
      <c r="L200" s="26">
        <v>4550</v>
      </c>
      <c r="M200" s="57">
        <f aca="true" t="shared" si="22" ref="M200:M263">SUM(L200/I200)*100</f>
        <v>113.75</v>
      </c>
      <c r="N200" s="57">
        <f t="shared" si="21"/>
        <v>101.11111111111111</v>
      </c>
    </row>
    <row r="201" spans="2:14" ht="12.75">
      <c r="B201" s="9">
        <v>3237</v>
      </c>
      <c r="C201" s="3" t="s">
        <v>2</v>
      </c>
      <c r="I201" s="6">
        <v>52664.3</v>
      </c>
      <c r="J201" s="6">
        <v>25000</v>
      </c>
      <c r="K201" s="26">
        <v>78000</v>
      </c>
      <c r="L201" s="26">
        <v>79142.29</v>
      </c>
      <c r="M201" s="57">
        <f t="shared" si="22"/>
        <v>150.27692383645086</v>
      </c>
      <c r="N201" s="57">
        <f t="shared" si="21"/>
        <v>101.46447435897434</v>
      </c>
    </row>
    <row r="202" spans="2:14" ht="12.75">
      <c r="B202" s="9">
        <v>3239</v>
      </c>
      <c r="C202" s="18" t="s">
        <v>17</v>
      </c>
      <c r="I202" s="6">
        <v>9099.31</v>
      </c>
      <c r="J202" s="6">
        <v>13000</v>
      </c>
      <c r="K202" s="26">
        <v>8000</v>
      </c>
      <c r="L202" s="24">
        <v>2052.06</v>
      </c>
      <c r="M202" s="57">
        <f t="shared" si="22"/>
        <v>22.55181986326436</v>
      </c>
      <c r="N202" s="57">
        <f t="shared" si="21"/>
        <v>25.65075</v>
      </c>
    </row>
    <row r="203" spans="2:14" ht="12.75">
      <c r="B203" s="9">
        <v>329</v>
      </c>
      <c r="C203" s="18" t="s">
        <v>3</v>
      </c>
      <c r="I203" s="26">
        <f>SUM(I204+I205+I206+I208+I207)</f>
        <v>95203.62000000001</v>
      </c>
      <c r="J203" s="26">
        <f>SUM(J204+J205+J206+J208+J207)</f>
        <v>100000</v>
      </c>
      <c r="K203" s="26">
        <f>SUM(K204+K205+K206+K208+K207)</f>
        <v>120000</v>
      </c>
      <c r="L203" s="26">
        <f>SUM(L204+L205+L206+L208+L207)</f>
        <v>126564.87</v>
      </c>
      <c r="M203" s="57">
        <f t="shared" si="22"/>
        <v>132.9412368983448</v>
      </c>
      <c r="N203" s="57">
        <f t="shared" si="21"/>
        <v>105.47072499999999</v>
      </c>
    </row>
    <row r="204" spans="2:14" ht="12.75">
      <c r="B204" s="9">
        <v>3291</v>
      </c>
      <c r="C204" s="7" t="s">
        <v>76</v>
      </c>
      <c r="I204" s="6">
        <v>57548.24</v>
      </c>
      <c r="J204" s="6">
        <v>50000</v>
      </c>
      <c r="K204" s="26">
        <v>49000</v>
      </c>
      <c r="L204" s="26">
        <v>49532.44</v>
      </c>
      <c r="M204" s="57">
        <f t="shared" si="22"/>
        <v>86.07116394871504</v>
      </c>
      <c r="N204" s="57">
        <f t="shared" si="21"/>
        <v>101.08661224489796</v>
      </c>
    </row>
    <row r="205" spans="2:14" ht="12.75">
      <c r="B205" s="8">
        <v>3292</v>
      </c>
      <c r="C205" s="13" t="s">
        <v>18</v>
      </c>
      <c r="D205" s="7"/>
      <c r="E205" s="7"/>
      <c r="F205" s="7"/>
      <c r="G205" s="7"/>
      <c r="H205" s="7"/>
      <c r="I205" s="17">
        <v>5387.06</v>
      </c>
      <c r="J205" s="17">
        <v>5000</v>
      </c>
      <c r="K205" s="24">
        <v>5000</v>
      </c>
      <c r="L205" s="24">
        <v>4957.75</v>
      </c>
      <c r="M205" s="57">
        <f t="shared" si="22"/>
        <v>92.03071805400349</v>
      </c>
      <c r="N205" s="57">
        <f t="shared" si="21"/>
        <v>99.155</v>
      </c>
    </row>
    <row r="206" spans="2:14" ht="12.75">
      <c r="B206" s="9">
        <v>3293</v>
      </c>
      <c r="C206" s="18" t="s">
        <v>4</v>
      </c>
      <c r="I206" s="6">
        <v>24485.11</v>
      </c>
      <c r="J206" s="6">
        <v>20000</v>
      </c>
      <c r="K206" s="26">
        <v>20000</v>
      </c>
      <c r="L206" s="26">
        <v>21972.83</v>
      </c>
      <c r="M206" s="57">
        <f t="shared" si="22"/>
        <v>89.73956008365901</v>
      </c>
      <c r="N206" s="57">
        <f t="shared" si="21"/>
        <v>109.86415000000001</v>
      </c>
    </row>
    <row r="207" spans="2:14" ht="12.75">
      <c r="B207" s="9">
        <v>3294</v>
      </c>
      <c r="C207" s="18" t="s">
        <v>239</v>
      </c>
      <c r="I207" s="6">
        <v>0</v>
      </c>
      <c r="J207" s="6">
        <v>4000</v>
      </c>
      <c r="K207" s="26">
        <v>0</v>
      </c>
      <c r="L207" s="26">
        <v>0</v>
      </c>
      <c r="M207" s="57">
        <v>0</v>
      </c>
      <c r="N207" s="57">
        <v>0</v>
      </c>
    </row>
    <row r="208" spans="2:14" ht="12.75">
      <c r="B208" s="9">
        <v>3299</v>
      </c>
      <c r="C208" s="18" t="s">
        <v>3</v>
      </c>
      <c r="I208" s="6">
        <v>7783.21</v>
      </c>
      <c r="J208" s="6">
        <v>21000</v>
      </c>
      <c r="K208" s="26">
        <v>46000</v>
      </c>
      <c r="L208" s="26">
        <v>50101.85</v>
      </c>
      <c r="M208" s="57">
        <f t="shared" si="22"/>
        <v>643.7170524757779</v>
      </c>
      <c r="N208" s="57">
        <f>SUM(L208/K208)*100</f>
        <v>108.91706521739131</v>
      </c>
    </row>
    <row r="209" spans="2:14" ht="15">
      <c r="B209" s="33"/>
      <c r="C209" s="7"/>
      <c r="D209" s="7"/>
      <c r="E209" s="7"/>
      <c r="F209" s="7"/>
      <c r="G209" s="7"/>
      <c r="I209" s="6"/>
      <c r="J209" s="6"/>
      <c r="K209" s="26"/>
      <c r="L209" s="6"/>
      <c r="M209" s="57"/>
      <c r="N209" s="60"/>
    </row>
    <row r="210" spans="2:14" ht="13.5" customHeight="1">
      <c r="B210" s="5">
        <v>38</v>
      </c>
      <c r="C210" s="4" t="s">
        <v>5</v>
      </c>
      <c r="D210" s="4"/>
      <c r="E210" s="4"/>
      <c r="F210" s="4"/>
      <c r="G210" s="4"/>
      <c r="H210" s="4"/>
      <c r="I210" s="20">
        <f aca="true" t="shared" si="23" ref="I210:L211">I211</f>
        <v>86810.38</v>
      </c>
      <c r="J210" s="20">
        <f t="shared" si="23"/>
        <v>15000</v>
      </c>
      <c r="K210" s="20">
        <f t="shared" si="23"/>
        <v>15000</v>
      </c>
      <c r="L210" s="20">
        <f t="shared" si="23"/>
        <v>11218.02</v>
      </c>
      <c r="M210" s="56">
        <f t="shared" si="22"/>
        <v>12.922440841751873</v>
      </c>
      <c r="N210" s="56">
        <f>SUM(L210/K210)*100</f>
        <v>74.7868</v>
      </c>
    </row>
    <row r="211" spans="2:14" ht="12.75">
      <c r="B211" s="33">
        <v>381</v>
      </c>
      <c r="C211" s="13" t="s">
        <v>27</v>
      </c>
      <c r="D211" s="7"/>
      <c r="E211" s="7"/>
      <c r="F211" s="7"/>
      <c r="G211" s="7"/>
      <c r="I211" s="6">
        <f t="shared" si="23"/>
        <v>86810.38</v>
      </c>
      <c r="J211" s="6">
        <f t="shared" si="23"/>
        <v>15000</v>
      </c>
      <c r="K211" s="6">
        <f t="shared" si="23"/>
        <v>15000</v>
      </c>
      <c r="L211" s="6">
        <f t="shared" si="23"/>
        <v>11218.02</v>
      </c>
      <c r="M211" s="57">
        <f t="shared" si="22"/>
        <v>12.922440841751873</v>
      </c>
      <c r="N211" s="57">
        <f>SUM(L211/K211)*100</f>
        <v>74.7868</v>
      </c>
    </row>
    <row r="212" spans="2:14" ht="15.75" customHeight="1">
      <c r="B212" s="33">
        <v>3811</v>
      </c>
      <c r="C212" s="13" t="s">
        <v>28</v>
      </c>
      <c r="D212" s="7"/>
      <c r="E212" s="7"/>
      <c r="F212" s="7"/>
      <c r="G212" s="7"/>
      <c r="I212" s="6">
        <v>86810.38</v>
      </c>
      <c r="J212" s="6">
        <v>15000</v>
      </c>
      <c r="K212" s="6">
        <v>15000</v>
      </c>
      <c r="L212" s="6">
        <v>11218.02</v>
      </c>
      <c r="M212" s="57">
        <f t="shared" si="22"/>
        <v>12.922440841751873</v>
      </c>
      <c r="N212" s="57">
        <f>SUM(L212/K212)*100</f>
        <v>74.7868</v>
      </c>
    </row>
    <row r="213" spans="2:14" ht="12.75">
      <c r="B213" s="12"/>
      <c r="C213" s="18"/>
      <c r="I213" s="6"/>
      <c r="J213" s="6"/>
      <c r="L213" s="6"/>
      <c r="M213" s="57"/>
      <c r="N213" s="56"/>
    </row>
    <row r="214" spans="2:14" ht="12.75">
      <c r="B214" s="5">
        <v>4</v>
      </c>
      <c r="C214" s="4" t="s">
        <v>20</v>
      </c>
      <c r="D214" s="4"/>
      <c r="E214" s="4"/>
      <c r="F214" s="4"/>
      <c r="G214" s="4"/>
      <c r="H214" s="4"/>
      <c r="I214" s="27">
        <f aca="true" t="shared" si="24" ref="I214:L216">I215</f>
        <v>86977</v>
      </c>
      <c r="J214" s="27">
        <f t="shared" si="24"/>
        <v>5000</v>
      </c>
      <c r="K214" s="27">
        <f t="shared" si="24"/>
        <v>0</v>
      </c>
      <c r="L214" s="27">
        <f t="shared" si="24"/>
        <v>0</v>
      </c>
      <c r="M214" s="56">
        <f t="shared" si="22"/>
        <v>0</v>
      </c>
      <c r="N214" s="56">
        <v>0</v>
      </c>
    </row>
    <row r="215" spans="2:14" ht="12.75">
      <c r="B215" s="5">
        <v>42</v>
      </c>
      <c r="C215" s="4" t="s">
        <v>79</v>
      </c>
      <c r="D215" s="4"/>
      <c r="E215" s="4"/>
      <c r="F215" s="4"/>
      <c r="G215" s="4"/>
      <c r="H215" s="4"/>
      <c r="I215" s="27">
        <f t="shared" si="24"/>
        <v>86977</v>
      </c>
      <c r="J215" s="27">
        <f t="shared" si="24"/>
        <v>5000</v>
      </c>
      <c r="K215" s="27">
        <f t="shared" si="24"/>
        <v>0</v>
      </c>
      <c r="L215" s="27">
        <f t="shared" si="24"/>
        <v>0</v>
      </c>
      <c r="M215" s="56">
        <f t="shared" si="22"/>
        <v>0</v>
      </c>
      <c r="N215" s="56">
        <v>0</v>
      </c>
    </row>
    <row r="216" spans="2:14" ht="12.75">
      <c r="B216" s="8">
        <v>423</v>
      </c>
      <c r="C216" s="7" t="s">
        <v>180</v>
      </c>
      <c r="D216" s="7"/>
      <c r="E216" s="7"/>
      <c r="F216" s="7"/>
      <c r="I216" s="24">
        <f t="shared" si="24"/>
        <v>86977</v>
      </c>
      <c r="J216" s="24">
        <f t="shared" si="24"/>
        <v>5000</v>
      </c>
      <c r="K216" s="24">
        <f t="shared" si="24"/>
        <v>0</v>
      </c>
      <c r="L216" s="24">
        <f t="shared" si="24"/>
        <v>0</v>
      </c>
      <c r="M216" s="57">
        <f t="shared" si="22"/>
        <v>0</v>
      </c>
      <c r="N216" s="57">
        <v>0</v>
      </c>
    </row>
    <row r="217" spans="2:14" ht="12.75">
      <c r="B217" s="8">
        <v>4231</v>
      </c>
      <c r="C217" s="7" t="s">
        <v>181</v>
      </c>
      <c r="D217" s="7"/>
      <c r="E217" s="7"/>
      <c r="F217" s="7"/>
      <c r="I217" s="6">
        <v>86977</v>
      </c>
      <c r="J217" s="6">
        <v>5000</v>
      </c>
      <c r="K217" s="24">
        <v>0</v>
      </c>
      <c r="L217" s="6">
        <v>0</v>
      </c>
      <c r="M217" s="57">
        <f t="shared" si="22"/>
        <v>0</v>
      </c>
      <c r="N217" s="57">
        <v>0</v>
      </c>
    </row>
    <row r="218" spans="2:14" ht="13.5" customHeight="1">
      <c r="B218" s="8"/>
      <c r="C218" s="7"/>
      <c r="D218" s="7"/>
      <c r="E218" s="7"/>
      <c r="F218" s="7"/>
      <c r="I218" s="6"/>
      <c r="J218" s="6"/>
      <c r="K218" s="24"/>
      <c r="L218" s="6"/>
      <c r="M218" s="57"/>
      <c r="N218" s="57"/>
    </row>
    <row r="219" spans="2:14" ht="12.75">
      <c r="B219" s="58">
        <v>5</v>
      </c>
      <c r="C219" s="51" t="s">
        <v>182</v>
      </c>
      <c r="D219" s="51"/>
      <c r="E219" s="51"/>
      <c r="F219" s="51"/>
      <c r="G219" s="51"/>
      <c r="H219" s="51"/>
      <c r="I219" s="55">
        <f aca="true" t="shared" si="25" ref="I219:L221">I220</f>
        <v>81350.16</v>
      </c>
      <c r="J219" s="55">
        <f t="shared" si="25"/>
        <v>5000</v>
      </c>
      <c r="K219" s="55">
        <f t="shared" si="25"/>
        <v>5000</v>
      </c>
      <c r="L219" s="55">
        <f t="shared" si="25"/>
        <v>4626.84</v>
      </c>
      <c r="M219" s="56">
        <f t="shared" si="22"/>
        <v>5.687561032455252</v>
      </c>
      <c r="N219" s="57">
        <f>SUM(L219/K219)*100</f>
        <v>92.53680000000001</v>
      </c>
    </row>
    <row r="220" spans="2:14" ht="12.75">
      <c r="B220" s="58">
        <v>54</v>
      </c>
      <c r="C220" s="51" t="s">
        <v>183</v>
      </c>
      <c r="D220" s="51"/>
      <c r="E220" s="51"/>
      <c r="F220" s="51"/>
      <c r="G220" s="51"/>
      <c r="H220" s="51"/>
      <c r="I220" s="55">
        <f t="shared" si="25"/>
        <v>81350.16</v>
      </c>
      <c r="J220" s="55">
        <f t="shared" si="25"/>
        <v>5000</v>
      </c>
      <c r="K220" s="55">
        <f t="shared" si="25"/>
        <v>5000</v>
      </c>
      <c r="L220" s="55">
        <f t="shared" si="25"/>
        <v>4626.84</v>
      </c>
      <c r="M220" s="56">
        <f t="shared" si="22"/>
        <v>5.687561032455252</v>
      </c>
      <c r="N220" s="57">
        <f>SUM(L220/K220)*100</f>
        <v>92.53680000000001</v>
      </c>
    </row>
    <row r="221" spans="2:14" ht="14.25" customHeight="1">
      <c r="B221" s="8">
        <v>545</v>
      </c>
      <c r="C221" s="7" t="s">
        <v>229</v>
      </c>
      <c r="D221" s="7"/>
      <c r="E221" s="7"/>
      <c r="F221" s="7"/>
      <c r="I221" s="24">
        <f t="shared" si="25"/>
        <v>81350.16</v>
      </c>
      <c r="J221" s="24">
        <f t="shared" si="25"/>
        <v>5000</v>
      </c>
      <c r="K221" s="24">
        <f t="shared" si="25"/>
        <v>5000</v>
      </c>
      <c r="L221" s="24">
        <f t="shared" si="25"/>
        <v>4626.84</v>
      </c>
      <c r="M221" s="57">
        <f t="shared" si="22"/>
        <v>5.687561032455252</v>
      </c>
      <c r="N221" s="57">
        <f>SUM(L221/K221)*100</f>
        <v>92.53680000000001</v>
      </c>
    </row>
    <row r="222" spans="2:14" ht="15" customHeight="1">
      <c r="B222" s="8">
        <v>5453</v>
      </c>
      <c r="C222" s="7" t="s">
        <v>228</v>
      </c>
      <c r="D222" s="7"/>
      <c r="E222" s="7"/>
      <c r="F222" s="7"/>
      <c r="I222" s="6">
        <v>81350.16</v>
      </c>
      <c r="J222" s="6">
        <v>5000</v>
      </c>
      <c r="K222" s="24">
        <v>5000</v>
      </c>
      <c r="L222" s="6">
        <v>4626.84</v>
      </c>
      <c r="M222" s="57">
        <f t="shared" si="22"/>
        <v>5.687561032455252</v>
      </c>
      <c r="N222" s="57">
        <f>SUM(L222/K222)*100</f>
        <v>92.53680000000001</v>
      </c>
    </row>
    <row r="223" spans="2:14" ht="13.5" customHeight="1">
      <c r="B223" s="33"/>
      <c r="C223" s="13"/>
      <c r="D223" s="7"/>
      <c r="E223" s="7"/>
      <c r="F223" s="7"/>
      <c r="G223" s="7"/>
      <c r="I223" s="6"/>
      <c r="J223" s="6"/>
      <c r="L223" s="6"/>
      <c r="M223" s="57"/>
      <c r="N223" s="57"/>
    </row>
    <row r="224" spans="2:14" ht="16.5" customHeight="1">
      <c r="B224" s="1" t="s">
        <v>86</v>
      </c>
      <c r="C224" s="2"/>
      <c r="D224" s="2"/>
      <c r="E224" s="2"/>
      <c r="F224" s="2"/>
      <c r="G224" s="2"/>
      <c r="H224" s="2"/>
      <c r="I224" s="32">
        <f aca="true" t="shared" si="26" ref="I224:L226">I225</f>
        <v>250070.72</v>
      </c>
      <c r="J224" s="32">
        <f t="shared" si="26"/>
        <v>281500</v>
      </c>
      <c r="K224" s="32">
        <f t="shared" si="26"/>
        <v>295000</v>
      </c>
      <c r="L224" s="32">
        <f t="shared" si="26"/>
        <v>264962.76</v>
      </c>
      <c r="M224" s="71">
        <f t="shared" si="22"/>
        <v>105.95513141242606</v>
      </c>
      <c r="N224" s="71">
        <f aca="true" t="shared" si="27" ref="N224:N237">SUM(L224/K224)*100</f>
        <v>89.81788474576271</v>
      </c>
    </row>
    <row r="225" spans="2:14" ht="15">
      <c r="B225" s="29" t="s">
        <v>161</v>
      </c>
      <c r="C225" s="29"/>
      <c r="D225" s="29"/>
      <c r="E225" s="29"/>
      <c r="F225" s="29"/>
      <c r="G225" s="29"/>
      <c r="H225" s="30"/>
      <c r="I225" s="31">
        <f t="shared" si="26"/>
        <v>250070.72</v>
      </c>
      <c r="J225" s="31">
        <f t="shared" si="26"/>
        <v>281500</v>
      </c>
      <c r="K225" s="31">
        <f t="shared" si="26"/>
        <v>295000</v>
      </c>
      <c r="L225" s="31">
        <f t="shared" si="26"/>
        <v>264962.76</v>
      </c>
      <c r="M225" s="60">
        <f t="shared" si="22"/>
        <v>105.95513141242606</v>
      </c>
      <c r="N225" s="60">
        <f t="shared" si="27"/>
        <v>89.81788474576271</v>
      </c>
    </row>
    <row r="226" spans="2:14" ht="13.5" customHeight="1">
      <c r="B226" s="29"/>
      <c r="C226" s="4" t="s">
        <v>92</v>
      </c>
      <c r="D226" s="4"/>
      <c r="E226" s="4"/>
      <c r="F226" s="4"/>
      <c r="G226" s="4"/>
      <c r="H226" s="30"/>
      <c r="I226" s="31">
        <f t="shared" si="26"/>
        <v>250070.72</v>
      </c>
      <c r="J226" s="31">
        <f t="shared" si="26"/>
        <v>281500</v>
      </c>
      <c r="K226" s="31">
        <f t="shared" si="26"/>
        <v>295000</v>
      </c>
      <c r="L226" s="31">
        <f t="shared" si="26"/>
        <v>264962.76</v>
      </c>
      <c r="M226" s="60">
        <f t="shared" si="22"/>
        <v>105.95513141242606</v>
      </c>
      <c r="N226" s="60">
        <f t="shared" si="27"/>
        <v>89.81788474576271</v>
      </c>
    </row>
    <row r="227" spans="2:14" ht="15">
      <c r="B227" s="29"/>
      <c r="C227" s="4" t="s">
        <v>105</v>
      </c>
      <c r="D227" s="4"/>
      <c r="E227" s="4"/>
      <c r="F227" s="4"/>
      <c r="G227" s="4"/>
      <c r="H227" s="30"/>
      <c r="I227" s="31">
        <f>SUM(I228+I263)</f>
        <v>250070.72</v>
      </c>
      <c r="J227" s="31">
        <f>SUM(J228+J263)</f>
        <v>281500</v>
      </c>
      <c r="K227" s="31">
        <f>SUM(K228+K263)</f>
        <v>295000</v>
      </c>
      <c r="L227" s="31">
        <f>SUM(L228+L263)</f>
        <v>264962.76</v>
      </c>
      <c r="M227" s="60">
        <f t="shared" si="22"/>
        <v>105.95513141242606</v>
      </c>
      <c r="N227" s="60">
        <f t="shared" si="27"/>
        <v>89.81788474576271</v>
      </c>
    </row>
    <row r="228" spans="2:14" ht="15">
      <c r="B228" s="29"/>
      <c r="C228" s="4" t="s">
        <v>94</v>
      </c>
      <c r="D228" s="4"/>
      <c r="E228" s="4"/>
      <c r="F228" s="4"/>
      <c r="G228" s="4"/>
      <c r="H228" s="30"/>
      <c r="I228" s="31">
        <f>I229</f>
        <v>249824.72</v>
      </c>
      <c r="J228" s="31">
        <f>J229</f>
        <v>269500</v>
      </c>
      <c r="K228" s="31">
        <f>K229</f>
        <v>281000</v>
      </c>
      <c r="L228" s="31">
        <f>L229</f>
        <v>252175.68000000002</v>
      </c>
      <c r="M228" s="60">
        <f t="shared" si="22"/>
        <v>100.94104378461827</v>
      </c>
      <c r="N228" s="60">
        <f t="shared" si="27"/>
        <v>89.74223487544485</v>
      </c>
    </row>
    <row r="229" spans="2:14" ht="15">
      <c r="B229" s="5">
        <v>3</v>
      </c>
      <c r="C229" s="4" t="s">
        <v>0</v>
      </c>
      <c r="D229" s="4"/>
      <c r="E229" s="4"/>
      <c r="F229" s="4"/>
      <c r="G229" s="4"/>
      <c r="H229" s="4"/>
      <c r="I229" s="20">
        <f>SUM(I230+I239+I259)</f>
        <v>249824.72</v>
      </c>
      <c r="J229" s="20">
        <f>SUM(J230+J239+J259)</f>
        <v>269500</v>
      </c>
      <c r="K229" s="20">
        <f>SUM(K230+K239+K259)</f>
        <v>281000</v>
      </c>
      <c r="L229" s="20">
        <f>SUM(L230+L239+L259)</f>
        <v>252175.68000000002</v>
      </c>
      <c r="M229" s="57">
        <f t="shared" si="22"/>
        <v>100.94104378461827</v>
      </c>
      <c r="N229" s="60">
        <f t="shared" si="27"/>
        <v>89.74223487544485</v>
      </c>
    </row>
    <row r="230" spans="2:14" ht="14.25" customHeight="1">
      <c r="B230" s="5">
        <v>31</v>
      </c>
      <c r="C230" s="4" t="s">
        <v>6</v>
      </c>
      <c r="D230" s="4"/>
      <c r="E230" s="4"/>
      <c r="F230" s="4"/>
      <c r="G230" s="4"/>
      <c r="H230" s="4"/>
      <c r="I230" s="20">
        <f>SUM(I231+I233+I235)</f>
        <v>157724.75</v>
      </c>
      <c r="J230" s="20">
        <f>SUM(J231+J233+J235)</f>
        <v>165000</v>
      </c>
      <c r="K230" s="20">
        <f>SUM(K231+K233+K235)</f>
        <v>165000</v>
      </c>
      <c r="L230" s="20">
        <f>SUM(L231+L233+L235)</f>
        <v>162231.33000000002</v>
      </c>
      <c r="M230" s="57">
        <f t="shared" si="22"/>
        <v>102.85724339395055</v>
      </c>
      <c r="N230" s="60">
        <f t="shared" si="27"/>
        <v>98.3220181818182</v>
      </c>
    </row>
    <row r="231" spans="2:14" ht="12.75">
      <c r="B231" s="8">
        <v>311</v>
      </c>
      <c r="C231" s="3" t="s">
        <v>77</v>
      </c>
      <c r="I231" s="6">
        <f>I232</f>
        <v>121688.8</v>
      </c>
      <c r="J231" s="6">
        <f>J232</f>
        <v>136000</v>
      </c>
      <c r="K231" s="6">
        <f>K232</f>
        <v>136000</v>
      </c>
      <c r="L231" s="6">
        <f>L232</f>
        <v>135507.04</v>
      </c>
      <c r="M231" s="57">
        <f t="shared" si="22"/>
        <v>111.35539178626135</v>
      </c>
      <c r="N231" s="57">
        <f t="shared" si="27"/>
        <v>99.63752941176472</v>
      </c>
    </row>
    <row r="232" spans="2:14" ht="12.75">
      <c r="B232" s="8">
        <v>3111</v>
      </c>
      <c r="C232" s="3" t="s">
        <v>7</v>
      </c>
      <c r="I232" s="6">
        <v>121688.8</v>
      </c>
      <c r="J232" s="6">
        <v>136000</v>
      </c>
      <c r="K232" s="6">
        <v>136000</v>
      </c>
      <c r="L232" s="6">
        <v>135507.04</v>
      </c>
      <c r="M232" s="57">
        <f t="shared" si="22"/>
        <v>111.35539178626135</v>
      </c>
      <c r="N232" s="57">
        <f t="shared" si="27"/>
        <v>99.63752941176472</v>
      </c>
    </row>
    <row r="233" spans="2:14" ht="12.75" customHeight="1">
      <c r="B233" s="8">
        <v>312</v>
      </c>
      <c r="C233" s="18" t="s">
        <v>8</v>
      </c>
      <c r="I233" s="6">
        <f>I234</f>
        <v>11793.41</v>
      </c>
      <c r="J233" s="6">
        <f>J234</f>
        <v>5000</v>
      </c>
      <c r="K233" s="6">
        <f>K234</f>
        <v>5000</v>
      </c>
      <c r="L233" s="6">
        <f>L234</f>
        <v>5000</v>
      </c>
      <c r="M233" s="57">
        <f t="shared" si="22"/>
        <v>42.396558756118885</v>
      </c>
      <c r="N233" s="57">
        <f t="shared" si="27"/>
        <v>100</v>
      </c>
    </row>
    <row r="234" spans="2:14" ht="12.75">
      <c r="B234" s="8">
        <v>3121</v>
      </c>
      <c r="C234" s="18" t="s">
        <v>8</v>
      </c>
      <c r="I234" s="6">
        <v>11793.41</v>
      </c>
      <c r="J234" s="6">
        <v>5000</v>
      </c>
      <c r="K234" s="6">
        <v>5000</v>
      </c>
      <c r="L234" s="6">
        <v>5000</v>
      </c>
      <c r="M234" s="57">
        <f t="shared" si="22"/>
        <v>42.396558756118885</v>
      </c>
      <c r="N234" s="57">
        <f t="shared" si="27"/>
        <v>100</v>
      </c>
    </row>
    <row r="235" spans="2:14" ht="12.75">
      <c r="B235" s="8">
        <v>313</v>
      </c>
      <c r="C235" s="18" t="s">
        <v>78</v>
      </c>
      <c r="I235" s="6">
        <f>I236+I237</f>
        <v>24242.54</v>
      </c>
      <c r="J235" s="6">
        <f>J236+J237</f>
        <v>24000</v>
      </c>
      <c r="K235" s="6">
        <f>K236+K237</f>
        <v>24000</v>
      </c>
      <c r="L235" s="6">
        <f>L236+L237</f>
        <v>21724.289999999997</v>
      </c>
      <c r="M235" s="57">
        <f t="shared" si="22"/>
        <v>89.6122683514186</v>
      </c>
      <c r="N235" s="57">
        <f t="shared" si="27"/>
        <v>90.51787499999999</v>
      </c>
    </row>
    <row r="236" spans="2:14" ht="12.75" customHeight="1">
      <c r="B236" s="8">
        <v>3132</v>
      </c>
      <c r="C236" s="7" t="s">
        <v>30</v>
      </c>
      <c r="D236" s="7"/>
      <c r="E236" s="7"/>
      <c r="F236" s="7"/>
      <c r="I236" s="6">
        <v>21728.2</v>
      </c>
      <c r="J236" s="6">
        <v>22000</v>
      </c>
      <c r="K236" s="24">
        <v>21000</v>
      </c>
      <c r="L236" s="24">
        <v>19420.67</v>
      </c>
      <c r="M236" s="57">
        <f t="shared" si="22"/>
        <v>89.38002227519995</v>
      </c>
      <c r="N236" s="57">
        <f t="shared" si="27"/>
        <v>92.47938095238094</v>
      </c>
    </row>
    <row r="237" spans="2:14" ht="12" customHeight="1">
      <c r="B237" s="8">
        <v>3133</v>
      </c>
      <c r="C237" s="7" t="s">
        <v>31</v>
      </c>
      <c r="D237" s="7"/>
      <c r="E237" s="7"/>
      <c r="F237" s="7"/>
      <c r="I237" s="6">
        <v>2514.34</v>
      </c>
      <c r="J237" s="6">
        <v>2000</v>
      </c>
      <c r="K237" s="24">
        <v>3000</v>
      </c>
      <c r="L237" s="24">
        <v>2303.62</v>
      </c>
      <c r="M237" s="57">
        <f t="shared" si="22"/>
        <v>91.61927185663036</v>
      </c>
      <c r="N237" s="57">
        <f t="shared" si="27"/>
        <v>76.78733333333334</v>
      </c>
    </row>
    <row r="238" spans="2:14" ht="14.25" customHeight="1">
      <c r="B238" s="8"/>
      <c r="C238" s="7"/>
      <c r="D238" s="7"/>
      <c r="E238" s="7"/>
      <c r="F238" s="7"/>
      <c r="I238" s="6"/>
      <c r="J238" s="6"/>
      <c r="K238" s="24"/>
      <c r="L238" s="6"/>
      <c r="M238" s="57"/>
      <c r="N238" s="60"/>
    </row>
    <row r="239" spans="2:14" ht="14.25" customHeight="1">
      <c r="B239" s="5">
        <v>32</v>
      </c>
      <c r="C239" s="4" t="s">
        <v>10</v>
      </c>
      <c r="D239" s="4"/>
      <c r="E239" s="4"/>
      <c r="F239" s="4"/>
      <c r="G239" s="4"/>
      <c r="H239" s="4"/>
      <c r="I239" s="27">
        <f>SUM(I240+I244+I249+I256)</f>
        <v>81955.44</v>
      </c>
      <c r="J239" s="27">
        <f>SUM(J240+J244+J249+J256)</f>
        <v>95000</v>
      </c>
      <c r="K239" s="27">
        <f>SUM(K240+K244+K249+K256)</f>
        <v>108000</v>
      </c>
      <c r="L239" s="27">
        <f>SUM(L240+L244+L249+L256)</f>
        <v>86312.06999999999</v>
      </c>
      <c r="M239" s="56">
        <f t="shared" si="22"/>
        <v>105.3158521264726</v>
      </c>
      <c r="N239" s="56">
        <f aca="true" t="shared" si="28" ref="N239:N257">SUM(L239/K239)*100</f>
        <v>79.91858333333333</v>
      </c>
    </row>
    <row r="240" spans="2:14" ht="14.25" customHeight="1">
      <c r="B240" s="8">
        <v>321</v>
      </c>
      <c r="C240" s="7" t="s">
        <v>32</v>
      </c>
      <c r="D240" s="7"/>
      <c r="E240" s="7"/>
      <c r="F240" s="7"/>
      <c r="I240" s="24">
        <f>SUM(I241+I242+I243)</f>
        <v>16295.8</v>
      </c>
      <c r="J240" s="24">
        <f>SUM(J241+J242+J243)</f>
        <v>25000</v>
      </c>
      <c r="K240" s="24">
        <f>SUM(K241+K242+K243)</f>
        <v>25000</v>
      </c>
      <c r="L240" s="24">
        <f>SUM(L241+L242+L243)</f>
        <v>11503.08</v>
      </c>
      <c r="M240" s="57">
        <f t="shared" si="22"/>
        <v>70.58923158114361</v>
      </c>
      <c r="N240" s="57">
        <f t="shared" si="28"/>
        <v>46.01232</v>
      </c>
    </row>
    <row r="241" spans="2:14" ht="12.75" customHeight="1">
      <c r="B241" s="8">
        <v>3211</v>
      </c>
      <c r="C241" s="7" t="s">
        <v>33</v>
      </c>
      <c r="D241" s="7"/>
      <c r="E241" s="7"/>
      <c r="F241" s="7"/>
      <c r="I241" s="6">
        <v>2797</v>
      </c>
      <c r="J241" s="6">
        <v>5000</v>
      </c>
      <c r="K241" s="24">
        <v>6000</v>
      </c>
      <c r="L241" s="24">
        <v>1678</v>
      </c>
      <c r="M241" s="57">
        <f t="shared" si="22"/>
        <v>59.99284948158742</v>
      </c>
      <c r="N241" s="57">
        <f t="shared" si="28"/>
        <v>27.96666666666667</v>
      </c>
    </row>
    <row r="242" spans="2:14" ht="12.75">
      <c r="B242" s="8">
        <v>3212</v>
      </c>
      <c r="C242" s="7" t="s">
        <v>34</v>
      </c>
      <c r="D242" s="7"/>
      <c r="E242" s="7"/>
      <c r="F242" s="7"/>
      <c r="I242" s="6">
        <v>10198.8</v>
      </c>
      <c r="J242" s="6">
        <v>12000</v>
      </c>
      <c r="K242" s="48">
        <v>13000</v>
      </c>
      <c r="L242" s="48">
        <v>9825.08</v>
      </c>
      <c r="M242" s="57">
        <f t="shared" si="22"/>
        <v>96.33564733105857</v>
      </c>
      <c r="N242" s="57">
        <f t="shared" si="28"/>
        <v>75.57753846153847</v>
      </c>
    </row>
    <row r="243" spans="2:14" ht="14.25" customHeight="1">
      <c r="B243" s="8">
        <v>3213</v>
      </c>
      <c r="C243" s="7" t="s">
        <v>35</v>
      </c>
      <c r="D243" s="7"/>
      <c r="E243" s="7"/>
      <c r="F243" s="7"/>
      <c r="I243" s="6">
        <v>3300</v>
      </c>
      <c r="J243" s="6">
        <v>8000</v>
      </c>
      <c r="K243" s="24">
        <v>6000</v>
      </c>
      <c r="L243" s="24">
        <v>0</v>
      </c>
      <c r="M243" s="57">
        <f t="shared" si="22"/>
        <v>0</v>
      </c>
      <c r="N243" s="57">
        <f t="shared" si="28"/>
        <v>0</v>
      </c>
    </row>
    <row r="244" spans="2:14" ht="12.75">
      <c r="B244" s="8">
        <v>322</v>
      </c>
      <c r="C244" s="7" t="s">
        <v>11</v>
      </c>
      <c r="D244" s="7"/>
      <c r="E244" s="7"/>
      <c r="F244" s="7"/>
      <c r="I244" s="24">
        <f>I245+I246+I248+I247</f>
        <v>14695.45</v>
      </c>
      <c r="J244" s="24">
        <f>J245+J246+J248+J247</f>
        <v>20000</v>
      </c>
      <c r="K244" s="24">
        <f>K245+K246+K248+K247</f>
        <v>24000</v>
      </c>
      <c r="L244" s="24">
        <f>L245+L246+L248+L247</f>
        <v>19816.98</v>
      </c>
      <c r="M244" s="57">
        <f t="shared" si="22"/>
        <v>134.85112738977028</v>
      </c>
      <c r="N244" s="57">
        <f t="shared" si="28"/>
        <v>82.57074999999999</v>
      </c>
    </row>
    <row r="245" spans="2:14" ht="12.75">
      <c r="B245" s="8">
        <v>3221</v>
      </c>
      <c r="C245" s="7" t="s">
        <v>12</v>
      </c>
      <c r="D245" s="7"/>
      <c r="E245" s="7"/>
      <c r="F245" s="7"/>
      <c r="I245" s="6">
        <v>7042.74</v>
      </c>
      <c r="J245" s="6">
        <v>12000</v>
      </c>
      <c r="K245" s="24">
        <v>9000</v>
      </c>
      <c r="L245" s="24">
        <v>8597.64</v>
      </c>
      <c r="M245" s="57">
        <f t="shared" si="22"/>
        <v>122.07805484797109</v>
      </c>
      <c r="N245" s="57">
        <f t="shared" si="28"/>
        <v>95.52933333333333</v>
      </c>
    </row>
    <row r="246" spans="2:14" ht="12.75">
      <c r="B246" s="8">
        <v>3223</v>
      </c>
      <c r="C246" s="7" t="s">
        <v>13</v>
      </c>
      <c r="D246" s="7"/>
      <c r="E246" s="7"/>
      <c r="F246" s="7"/>
      <c r="I246" s="6">
        <v>7652.71</v>
      </c>
      <c r="J246" s="6">
        <v>8000</v>
      </c>
      <c r="K246" s="24">
        <v>10000</v>
      </c>
      <c r="L246" s="24">
        <v>11118.03</v>
      </c>
      <c r="M246" s="57">
        <f t="shared" si="22"/>
        <v>145.28225948716207</v>
      </c>
      <c r="N246" s="57">
        <f t="shared" si="28"/>
        <v>111.18030000000002</v>
      </c>
    </row>
    <row r="247" spans="2:14" ht="12.75">
      <c r="B247" s="8">
        <v>3224</v>
      </c>
      <c r="C247" s="7" t="s">
        <v>87</v>
      </c>
      <c r="D247" s="7"/>
      <c r="E247" s="7"/>
      <c r="F247" s="7"/>
      <c r="I247" s="6">
        <v>0</v>
      </c>
      <c r="J247" s="6">
        <v>0</v>
      </c>
      <c r="K247" s="24">
        <v>4500</v>
      </c>
      <c r="L247" s="24">
        <v>0</v>
      </c>
      <c r="M247" s="57">
        <v>0</v>
      </c>
      <c r="N247" s="57">
        <f t="shared" si="28"/>
        <v>0</v>
      </c>
    </row>
    <row r="248" spans="2:14" ht="12" customHeight="1">
      <c r="B248" s="8">
        <v>3225</v>
      </c>
      <c r="C248" s="7" t="s">
        <v>217</v>
      </c>
      <c r="D248" s="7"/>
      <c r="E248" s="7"/>
      <c r="F248" s="7"/>
      <c r="I248" s="6">
        <v>0</v>
      </c>
      <c r="J248" s="6">
        <v>0</v>
      </c>
      <c r="K248" s="24">
        <v>500</v>
      </c>
      <c r="L248" s="24">
        <v>101.31</v>
      </c>
      <c r="M248" s="57">
        <v>0</v>
      </c>
      <c r="N248" s="57">
        <f t="shared" si="28"/>
        <v>20.262</v>
      </c>
    </row>
    <row r="249" spans="2:14" ht="12.75">
      <c r="B249" s="8">
        <v>323</v>
      </c>
      <c r="C249" s="7" t="s">
        <v>36</v>
      </c>
      <c r="D249" s="7"/>
      <c r="E249" s="4"/>
      <c r="F249" s="4"/>
      <c r="I249" s="24">
        <f>SUM(I250:I255)</f>
        <v>50964.189999999995</v>
      </c>
      <c r="J249" s="24">
        <f>SUM(J250:J255)</f>
        <v>50000</v>
      </c>
      <c r="K249" s="24">
        <f>SUM(K250:K255)</f>
        <v>50000</v>
      </c>
      <c r="L249" s="24">
        <f>SUM(L250:L255)</f>
        <v>48478.729999999996</v>
      </c>
      <c r="M249" s="57">
        <f t="shared" si="22"/>
        <v>95.12312468813887</v>
      </c>
      <c r="N249" s="57">
        <f t="shared" si="28"/>
        <v>96.95746</v>
      </c>
    </row>
    <row r="250" spans="2:14" ht="12.75">
      <c r="B250" s="8">
        <v>3231</v>
      </c>
      <c r="C250" s="7" t="s">
        <v>37</v>
      </c>
      <c r="D250" s="7"/>
      <c r="E250" s="7"/>
      <c r="F250" s="7"/>
      <c r="I250" s="6">
        <v>27653.46</v>
      </c>
      <c r="J250" s="6">
        <v>25000</v>
      </c>
      <c r="K250" s="24">
        <v>28000</v>
      </c>
      <c r="L250" s="24">
        <v>27552.28</v>
      </c>
      <c r="M250" s="57">
        <f t="shared" si="22"/>
        <v>99.63411450140416</v>
      </c>
      <c r="N250" s="57">
        <f t="shared" si="28"/>
        <v>98.401</v>
      </c>
    </row>
    <row r="251" spans="2:14" ht="15" customHeight="1">
      <c r="B251" s="8">
        <v>3232</v>
      </c>
      <c r="C251" s="7" t="s">
        <v>14</v>
      </c>
      <c r="D251" s="7"/>
      <c r="E251" s="7"/>
      <c r="F251" s="7"/>
      <c r="I251" s="6">
        <v>4622.96</v>
      </c>
      <c r="J251" s="6">
        <v>4000</v>
      </c>
      <c r="K251" s="24">
        <v>1000</v>
      </c>
      <c r="L251" s="24">
        <v>883.15</v>
      </c>
      <c r="M251" s="57">
        <f t="shared" si="22"/>
        <v>19.10356135462993</v>
      </c>
      <c r="N251" s="57">
        <f t="shared" si="28"/>
        <v>88.315</v>
      </c>
    </row>
    <row r="252" spans="2:14" ht="12.75">
      <c r="B252" s="8">
        <v>3233</v>
      </c>
      <c r="C252" s="7" t="s">
        <v>15</v>
      </c>
      <c r="D252" s="7"/>
      <c r="E252" s="7"/>
      <c r="F252" s="7"/>
      <c r="I252" s="6">
        <v>13553.5</v>
      </c>
      <c r="J252" s="6">
        <v>13000</v>
      </c>
      <c r="K252" s="24">
        <v>7000</v>
      </c>
      <c r="L252" s="24">
        <v>6731.25</v>
      </c>
      <c r="M252" s="57">
        <f t="shared" si="22"/>
        <v>49.664293355959714</v>
      </c>
      <c r="N252" s="57">
        <f t="shared" si="28"/>
        <v>96.16071428571429</v>
      </c>
    </row>
    <row r="253" spans="2:14" ht="12.75">
      <c r="B253" s="8">
        <v>3234</v>
      </c>
      <c r="C253" s="7" t="s">
        <v>16</v>
      </c>
      <c r="D253" s="7"/>
      <c r="E253" s="7"/>
      <c r="F253" s="7"/>
      <c r="I253" s="6">
        <v>2458.67</v>
      </c>
      <c r="J253" s="6">
        <v>2000</v>
      </c>
      <c r="K253" s="24">
        <v>1000</v>
      </c>
      <c r="L253" s="24">
        <v>464.78</v>
      </c>
      <c r="M253" s="57">
        <f t="shared" si="22"/>
        <v>18.903716236827226</v>
      </c>
      <c r="N253" s="57">
        <f t="shared" si="28"/>
        <v>46.477999999999994</v>
      </c>
    </row>
    <row r="254" spans="2:14" ht="12" customHeight="1">
      <c r="B254" s="8">
        <v>3238</v>
      </c>
      <c r="C254" s="7" t="s">
        <v>38</v>
      </c>
      <c r="D254" s="7"/>
      <c r="E254" s="7"/>
      <c r="F254" s="7"/>
      <c r="I254" s="6">
        <v>861</v>
      </c>
      <c r="J254" s="6">
        <v>2000</v>
      </c>
      <c r="K254" s="24">
        <v>1000</v>
      </c>
      <c r="L254" s="24">
        <v>984</v>
      </c>
      <c r="M254" s="57">
        <f t="shared" si="22"/>
        <v>114.28571428571428</v>
      </c>
      <c r="N254" s="57">
        <f t="shared" si="28"/>
        <v>98.4</v>
      </c>
    </row>
    <row r="255" spans="2:14" ht="16.5" customHeight="1">
      <c r="B255" s="8">
        <v>3239</v>
      </c>
      <c r="C255" s="7" t="s">
        <v>17</v>
      </c>
      <c r="D255" s="7"/>
      <c r="E255" s="7"/>
      <c r="F255" s="7"/>
      <c r="I255" s="6">
        <v>1814.6</v>
      </c>
      <c r="J255" s="6">
        <v>4000</v>
      </c>
      <c r="K255" s="24">
        <v>12000</v>
      </c>
      <c r="L255" s="24">
        <v>11863.27</v>
      </c>
      <c r="M255" s="57">
        <f t="shared" si="22"/>
        <v>653.7677725118484</v>
      </c>
      <c r="N255" s="57">
        <f t="shared" si="28"/>
        <v>98.86058333333334</v>
      </c>
    </row>
    <row r="256" spans="2:14" ht="12.75">
      <c r="B256" s="8">
        <v>324</v>
      </c>
      <c r="C256" s="7" t="s">
        <v>216</v>
      </c>
      <c r="D256" s="7"/>
      <c r="E256" s="7"/>
      <c r="F256" s="7"/>
      <c r="G256" s="7"/>
      <c r="I256" s="24">
        <f>I257</f>
        <v>0</v>
      </c>
      <c r="J256" s="24">
        <f>J257</f>
        <v>0</v>
      </c>
      <c r="K256" s="24">
        <f>K257</f>
        <v>9000</v>
      </c>
      <c r="L256" s="24">
        <f>L257</f>
        <v>6513.28</v>
      </c>
      <c r="M256" s="57">
        <v>0</v>
      </c>
      <c r="N256" s="57">
        <f t="shared" si="28"/>
        <v>72.36977777777778</v>
      </c>
    </row>
    <row r="257" spans="2:14" ht="12.75">
      <c r="B257" s="8">
        <v>3241</v>
      </c>
      <c r="C257" s="7" t="s">
        <v>216</v>
      </c>
      <c r="D257" s="7"/>
      <c r="E257" s="7"/>
      <c r="F257" s="7"/>
      <c r="G257" s="7"/>
      <c r="I257" s="6">
        <v>0</v>
      </c>
      <c r="J257" s="6">
        <v>0</v>
      </c>
      <c r="K257" s="24">
        <v>9000</v>
      </c>
      <c r="L257" s="24">
        <v>6513.28</v>
      </c>
      <c r="M257" s="57">
        <v>0</v>
      </c>
      <c r="N257" s="57">
        <f t="shared" si="28"/>
        <v>72.36977777777778</v>
      </c>
    </row>
    <row r="258" spans="2:14" ht="12.75">
      <c r="B258" s="8"/>
      <c r="C258" s="7"/>
      <c r="D258" s="7"/>
      <c r="E258" s="7"/>
      <c r="F258" s="7"/>
      <c r="I258" s="6"/>
      <c r="J258" s="6"/>
      <c r="K258" s="24"/>
      <c r="L258" s="6"/>
      <c r="M258" s="57"/>
      <c r="N258" s="56"/>
    </row>
    <row r="259" spans="2:14" ht="12.75">
      <c r="B259" s="5">
        <v>34</v>
      </c>
      <c r="C259" s="4" t="s">
        <v>19</v>
      </c>
      <c r="D259" s="8"/>
      <c r="E259" s="7"/>
      <c r="F259" s="7"/>
      <c r="I259" s="27">
        <f aca="true" t="shared" si="29" ref="I259:L260">I260</f>
        <v>10144.53</v>
      </c>
      <c r="J259" s="27">
        <f t="shared" si="29"/>
        <v>9500</v>
      </c>
      <c r="K259" s="27">
        <f t="shared" si="29"/>
        <v>8000</v>
      </c>
      <c r="L259" s="27">
        <f t="shared" si="29"/>
        <v>3632.28</v>
      </c>
      <c r="M259" s="57">
        <f t="shared" si="22"/>
        <v>35.805305913630306</v>
      </c>
      <c r="N259" s="56">
        <f>SUM(L259/K259)*100</f>
        <v>45.4035</v>
      </c>
    </row>
    <row r="260" spans="2:14" ht="12.75">
      <c r="B260" s="8">
        <v>343</v>
      </c>
      <c r="C260" s="7" t="s">
        <v>40</v>
      </c>
      <c r="D260" s="7"/>
      <c r="E260" s="7"/>
      <c r="F260" s="7"/>
      <c r="G260" s="7"/>
      <c r="I260" s="24">
        <f t="shared" si="29"/>
        <v>10144.53</v>
      </c>
      <c r="J260" s="24">
        <f t="shared" si="29"/>
        <v>9500</v>
      </c>
      <c r="K260" s="24">
        <f t="shared" si="29"/>
        <v>8000</v>
      </c>
      <c r="L260" s="24">
        <f t="shared" si="29"/>
        <v>3632.28</v>
      </c>
      <c r="M260" s="57">
        <f t="shared" si="22"/>
        <v>35.805305913630306</v>
      </c>
      <c r="N260" s="57">
        <f>SUM(L260/K260)*100</f>
        <v>45.4035</v>
      </c>
    </row>
    <row r="261" spans="2:14" ht="12.75">
      <c r="B261" s="8">
        <v>3431</v>
      </c>
      <c r="C261" s="7" t="s">
        <v>41</v>
      </c>
      <c r="D261" s="7"/>
      <c r="E261" s="7"/>
      <c r="F261" s="7"/>
      <c r="I261" s="6">
        <v>10144.53</v>
      </c>
      <c r="J261" s="6">
        <v>9500</v>
      </c>
      <c r="K261" s="24">
        <v>8000</v>
      </c>
      <c r="L261" s="24">
        <v>3632.28</v>
      </c>
      <c r="M261" s="57">
        <f t="shared" si="22"/>
        <v>35.805305913630306</v>
      </c>
      <c r="N261" s="57">
        <f>SUM(L261/K261)*100</f>
        <v>45.4035</v>
      </c>
    </row>
    <row r="262" spans="2:14" ht="12.75" customHeight="1">
      <c r="B262" s="8"/>
      <c r="C262" s="7"/>
      <c r="D262" s="7"/>
      <c r="E262" s="7"/>
      <c r="F262" s="7"/>
      <c r="I262" s="6"/>
      <c r="J262" s="6"/>
      <c r="K262" s="24"/>
      <c r="L262" s="6"/>
      <c r="M262" s="57"/>
      <c r="N262" s="56"/>
    </row>
    <row r="263" spans="2:14" ht="15" customHeight="1">
      <c r="B263" s="8"/>
      <c r="C263" s="50" t="s">
        <v>106</v>
      </c>
      <c r="D263" s="7"/>
      <c r="E263" s="7"/>
      <c r="F263" s="7"/>
      <c r="G263" s="90"/>
      <c r="H263" s="90"/>
      <c r="I263" s="91">
        <f>I269+I264</f>
        <v>246</v>
      </c>
      <c r="J263" s="91">
        <f>J269+J264</f>
        <v>12000</v>
      </c>
      <c r="K263" s="91">
        <f>K269+K264</f>
        <v>14000</v>
      </c>
      <c r="L263" s="91">
        <f>L269+L264</f>
        <v>12787.08</v>
      </c>
      <c r="M263" s="92">
        <f t="shared" si="22"/>
        <v>5198</v>
      </c>
      <c r="N263" s="92">
        <f>SUM(L263/K263)*100</f>
        <v>91.33628571428571</v>
      </c>
    </row>
    <row r="264" spans="2:14" ht="16.5" customHeight="1">
      <c r="B264" s="5">
        <v>3</v>
      </c>
      <c r="C264" s="4" t="s">
        <v>0</v>
      </c>
      <c r="D264" s="4"/>
      <c r="E264" s="4"/>
      <c r="F264" s="4"/>
      <c r="G264" s="4"/>
      <c r="I264" s="55">
        <f aca="true" t="shared" si="30" ref="I264:J266">I265</f>
        <v>0</v>
      </c>
      <c r="J264" s="55">
        <f t="shared" si="30"/>
        <v>5000</v>
      </c>
      <c r="K264" s="55">
        <f aca="true" t="shared" si="31" ref="K264:L266">K265</f>
        <v>5000</v>
      </c>
      <c r="L264" s="55">
        <f t="shared" si="31"/>
        <v>4762.38</v>
      </c>
      <c r="M264" s="56">
        <v>0</v>
      </c>
      <c r="N264" s="56">
        <f>SUM(L264/K264)*100</f>
        <v>95.2476</v>
      </c>
    </row>
    <row r="265" spans="2:14" ht="15.75" customHeight="1">
      <c r="B265" s="5">
        <v>32</v>
      </c>
      <c r="C265" s="4" t="s">
        <v>10</v>
      </c>
      <c r="D265" s="4"/>
      <c r="E265" s="4"/>
      <c r="F265" s="4"/>
      <c r="G265" s="4"/>
      <c r="H265" s="4"/>
      <c r="I265" s="20">
        <f t="shared" si="30"/>
        <v>0</v>
      </c>
      <c r="J265" s="20">
        <f t="shared" si="30"/>
        <v>5000</v>
      </c>
      <c r="K265" s="20">
        <f t="shared" si="31"/>
        <v>5000</v>
      </c>
      <c r="L265" s="56">
        <f t="shared" si="31"/>
        <v>4762.38</v>
      </c>
      <c r="M265" s="56">
        <v>0</v>
      </c>
      <c r="N265" s="56">
        <f>SUM(L265/K265)*100</f>
        <v>95.2476</v>
      </c>
    </row>
    <row r="266" spans="2:14" ht="15.75" customHeight="1">
      <c r="B266" s="8">
        <v>322</v>
      </c>
      <c r="C266" s="7" t="s">
        <v>11</v>
      </c>
      <c r="D266" s="7"/>
      <c r="E266" s="7"/>
      <c r="F266" s="7"/>
      <c r="I266" s="24">
        <f t="shared" si="30"/>
        <v>0</v>
      </c>
      <c r="J266" s="24">
        <f t="shared" si="30"/>
        <v>5000</v>
      </c>
      <c r="K266" s="24">
        <f t="shared" si="31"/>
        <v>5000</v>
      </c>
      <c r="L266" s="24">
        <f t="shared" si="31"/>
        <v>4762.38</v>
      </c>
      <c r="M266" s="57">
        <v>0</v>
      </c>
      <c r="N266" s="57">
        <f>SUM(L266/K266)*100</f>
        <v>95.2476</v>
      </c>
    </row>
    <row r="267" spans="2:14" ht="15" customHeight="1">
      <c r="B267" s="8">
        <v>3223</v>
      </c>
      <c r="C267" s="7" t="s">
        <v>13</v>
      </c>
      <c r="D267" s="7"/>
      <c r="E267" s="7"/>
      <c r="F267" s="7"/>
      <c r="I267" s="6">
        <v>0</v>
      </c>
      <c r="J267" s="6">
        <v>5000</v>
      </c>
      <c r="K267" s="24">
        <v>5000</v>
      </c>
      <c r="L267" s="24">
        <v>4762.38</v>
      </c>
      <c r="M267" s="57">
        <v>0</v>
      </c>
      <c r="N267" s="57">
        <f>SUM(L267/K267)*100</f>
        <v>95.2476</v>
      </c>
    </row>
    <row r="268" spans="2:14" ht="14.25" customHeight="1">
      <c r="B268" s="8"/>
      <c r="C268" s="7"/>
      <c r="I268" s="6"/>
      <c r="J268" s="6"/>
      <c r="K268" s="24"/>
      <c r="L268" s="6"/>
      <c r="M268" s="56"/>
      <c r="N268" s="56"/>
    </row>
    <row r="269" spans="2:14" ht="15.75" customHeight="1">
      <c r="B269" s="5">
        <v>4</v>
      </c>
      <c r="C269" s="4" t="s">
        <v>20</v>
      </c>
      <c r="D269" s="4"/>
      <c r="E269" s="4"/>
      <c r="F269" s="4"/>
      <c r="G269" s="4"/>
      <c r="H269" s="4"/>
      <c r="I269" s="27">
        <f aca="true" t="shared" si="32" ref="I269:L271">I270</f>
        <v>246</v>
      </c>
      <c r="J269" s="27">
        <f t="shared" si="32"/>
        <v>7000</v>
      </c>
      <c r="K269" s="27">
        <f t="shared" si="32"/>
        <v>9000</v>
      </c>
      <c r="L269" s="27">
        <f t="shared" si="32"/>
        <v>8024.7</v>
      </c>
      <c r="M269" s="56">
        <f aca="true" t="shared" si="33" ref="M269:M325">SUM(L269/I269)*100</f>
        <v>3262.073170731707</v>
      </c>
      <c r="N269" s="56">
        <f aca="true" t="shared" si="34" ref="N269:N274">SUM(L269/K269)*100</f>
        <v>89.16333333333333</v>
      </c>
    </row>
    <row r="270" spans="2:14" ht="14.25" customHeight="1">
      <c r="B270" s="5">
        <v>42</v>
      </c>
      <c r="C270" s="4" t="s">
        <v>79</v>
      </c>
      <c r="D270" s="4"/>
      <c r="E270" s="4"/>
      <c r="F270" s="4"/>
      <c r="G270" s="4"/>
      <c r="H270" s="4"/>
      <c r="I270" s="27">
        <f>I271+I273</f>
        <v>246</v>
      </c>
      <c r="J270" s="27">
        <f>J271+J273</f>
        <v>7000</v>
      </c>
      <c r="K270" s="27">
        <f>K271+K273</f>
        <v>9000</v>
      </c>
      <c r="L270" s="27">
        <f>L271+L273</f>
        <v>8024.7</v>
      </c>
      <c r="M270" s="56">
        <f t="shared" si="33"/>
        <v>3262.073170731707</v>
      </c>
      <c r="N270" s="56">
        <f t="shared" si="34"/>
        <v>89.16333333333333</v>
      </c>
    </row>
    <row r="271" spans="2:14" ht="12.75">
      <c r="B271" s="8">
        <v>422</v>
      </c>
      <c r="C271" s="7" t="s">
        <v>211</v>
      </c>
      <c r="D271" s="7"/>
      <c r="E271" s="7"/>
      <c r="F271" s="7"/>
      <c r="I271" s="24">
        <f t="shared" si="32"/>
        <v>0</v>
      </c>
      <c r="J271" s="24">
        <f t="shared" si="32"/>
        <v>5000</v>
      </c>
      <c r="K271" s="24">
        <f t="shared" si="32"/>
        <v>7000</v>
      </c>
      <c r="L271" s="24">
        <f t="shared" si="32"/>
        <v>6782.7</v>
      </c>
      <c r="M271" s="57">
        <v>0</v>
      </c>
      <c r="N271" s="57">
        <f t="shared" si="34"/>
        <v>96.89571428571429</v>
      </c>
    </row>
    <row r="272" spans="2:14" ht="12.75">
      <c r="B272" s="8">
        <v>4221</v>
      </c>
      <c r="C272" s="7" t="s">
        <v>212</v>
      </c>
      <c r="D272" s="7"/>
      <c r="E272" s="7"/>
      <c r="F272" s="7"/>
      <c r="I272" s="6">
        <v>0</v>
      </c>
      <c r="J272" s="6">
        <v>5000</v>
      </c>
      <c r="K272" s="24">
        <v>7000</v>
      </c>
      <c r="L272" s="24">
        <v>6782.7</v>
      </c>
      <c r="M272" s="57">
        <v>0</v>
      </c>
      <c r="N272" s="57">
        <f t="shared" si="34"/>
        <v>96.89571428571429</v>
      </c>
    </row>
    <row r="273" spans="2:14" ht="14.25" customHeight="1">
      <c r="B273" s="8">
        <v>426</v>
      </c>
      <c r="C273" s="7" t="s">
        <v>213</v>
      </c>
      <c r="D273" s="7"/>
      <c r="E273" s="7"/>
      <c r="F273" s="7"/>
      <c r="I273" s="24">
        <f>I274</f>
        <v>246</v>
      </c>
      <c r="J273" s="24">
        <f>J274</f>
        <v>2000</v>
      </c>
      <c r="K273" s="24">
        <f>K274</f>
        <v>2000</v>
      </c>
      <c r="L273" s="24">
        <f>L274</f>
        <v>1242</v>
      </c>
      <c r="M273" s="57">
        <f t="shared" si="33"/>
        <v>504.8780487804878</v>
      </c>
      <c r="N273" s="57">
        <f t="shared" si="34"/>
        <v>62.1</v>
      </c>
    </row>
    <row r="274" spans="2:14" ht="13.5" customHeight="1">
      <c r="B274" s="8">
        <v>4262</v>
      </c>
      <c r="C274" s="7" t="s">
        <v>214</v>
      </c>
      <c r="D274" s="7"/>
      <c r="E274" s="7"/>
      <c r="F274" s="7"/>
      <c r="I274" s="6">
        <v>246</v>
      </c>
      <c r="J274" s="6">
        <v>2000</v>
      </c>
      <c r="K274" s="24">
        <v>2000</v>
      </c>
      <c r="L274" s="24">
        <v>1242</v>
      </c>
      <c r="M274" s="57">
        <f t="shared" si="33"/>
        <v>504.8780487804878</v>
      </c>
      <c r="N274" s="57">
        <f t="shared" si="34"/>
        <v>62.1</v>
      </c>
    </row>
    <row r="275" spans="2:14" ht="0.75" customHeight="1">
      <c r="B275" s="8"/>
      <c r="C275" s="7"/>
      <c r="D275" s="7"/>
      <c r="E275" s="7"/>
      <c r="F275" s="7"/>
      <c r="I275" s="6"/>
      <c r="J275" s="6"/>
      <c r="K275" s="24"/>
      <c r="L275" s="24"/>
      <c r="M275" s="57"/>
      <c r="N275" s="57"/>
    </row>
    <row r="276" spans="2:14" ht="1.5" customHeight="1">
      <c r="B276" s="8"/>
      <c r="C276" s="7"/>
      <c r="D276" s="7"/>
      <c r="E276" s="2"/>
      <c r="F276" s="2"/>
      <c r="G276" s="2"/>
      <c r="H276" s="2"/>
      <c r="I276" s="87"/>
      <c r="J276" s="87"/>
      <c r="K276" s="89"/>
      <c r="L276" s="87"/>
      <c r="M276" s="87"/>
      <c r="N276" s="37"/>
    </row>
    <row r="277" spans="2:14" ht="17.25" customHeight="1">
      <c r="B277" s="1" t="s">
        <v>107</v>
      </c>
      <c r="C277" s="2"/>
      <c r="D277" s="2"/>
      <c r="E277" s="2"/>
      <c r="F277" s="2"/>
      <c r="G277" s="2"/>
      <c r="H277" s="2"/>
      <c r="I277" s="32">
        <f>SUM(I278+I332)</f>
        <v>1212637.72</v>
      </c>
      <c r="J277" s="32">
        <f>SUM(J278+J332)</f>
        <v>1387000</v>
      </c>
      <c r="K277" s="32">
        <f>SUM(K278+K332)</f>
        <v>795768.12</v>
      </c>
      <c r="L277" s="32">
        <f>SUM(L278+L332)</f>
        <v>810325.44</v>
      </c>
      <c r="M277" s="37">
        <f t="shared" si="33"/>
        <v>66.82337409065586</v>
      </c>
      <c r="N277" s="37">
        <f>SUM(L277/K277)*100</f>
        <v>101.82934194448504</v>
      </c>
    </row>
    <row r="278" spans="2:14" ht="15">
      <c r="B278" s="29" t="s">
        <v>160</v>
      </c>
      <c r="C278" s="29"/>
      <c r="D278" s="29"/>
      <c r="E278" s="29"/>
      <c r="F278" s="29"/>
      <c r="G278" s="29"/>
      <c r="H278" s="30"/>
      <c r="I278" s="31">
        <f>SUM(I282+I300+I306+I316+I327)</f>
        <v>933206.02</v>
      </c>
      <c r="J278" s="31">
        <f>SUM(J282+J300+J306+J316+J327)</f>
        <v>487000</v>
      </c>
      <c r="K278" s="31">
        <f>SUM(K282+K300+K306+K316+K327)</f>
        <v>365768.12</v>
      </c>
      <c r="L278" s="31">
        <f>SUM(L282+L300+L306+L316+L327)</f>
        <v>370395.85</v>
      </c>
      <c r="M278" s="60">
        <f t="shared" si="33"/>
        <v>39.69068373562356</v>
      </c>
      <c r="N278" s="60">
        <f>SUM(L278/K278)*100</f>
        <v>101.26520867920364</v>
      </c>
    </row>
    <row r="279" spans="2:14" ht="15">
      <c r="B279" s="29"/>
      <c r="C279" s="4" t="s">
        <v>95</v>
      </c>
      <c r="D279" s="4"/>
      <c r="E279" s="4"/>
      <c r="F279" s="4"/>
      <c r="G279" s="4"/>
      <c r="H279" s="30"/>
      <c r="I279" s="31"/>
      <c r="J279" s="31"/>
      <c r="K279" s="31"/>
      <c r="L279" s="31"/>
      <c r="M279" s="60"/>
      <c r="N279" s="60"/>
    </row>
    <row r="280" spans="2:14" ht="15">
      <c r="B280" s="29"/>
      <c r="C280" s="4" t="s">
        <v>108</v>
      </c>
      <c r="D280" s="4"/>
      <c r="E280" s="4"/>
      <c r="F280" s="4"/>
      <c r="G280" s="4"/>
      <c r="H280" s="30"/>
      <c r="I280" s="31">
        <f>I282</f>
        <v>72619.11</v>
      </c>
      <c r="J280" s="31">
        <f>J282</f>
        <v>32000</v>
      </c>
      <c r="K280" s="31">
        <f>K282</f>
        <v>63500</v>
      </c>
      <c r="L280" s="31">
        <f>L282</f>
        <v>57100.8</v>
      </c>
      <c r="M280" s="60">
        <f t="shared" si="33"/>
        <v>78.63054229114073</v>
      </c>
      <c r="N280" s="60">
        <f>SUM(L280/K280)*100</f>
        <v>89.92251968503938</v>
      </c>
    </row>
    <row r="281" spans="2:14" ht="15">
      <c r="B281" s="29"/>
      <c r="C281" s="29"/>
      <c r="D281" s="29"/>
      <c r="E281" s="29"/>
      <c r="F281" s="29"/>
      <c r="G281" s="29"/>
      <c r="H281" s="30"/>
      <c r="I281" s="31"/>
      <c r="J281" s="31"/>
      <c r="K281" s="31"/>
      <c r="L281" s="31"/>
      <c r="M281" s="56"/>
      <c r="N281" s="56"/>
    </row>
    <row r="282" spans="2:14" ht="12.75">
      <c r="B282" s="5">
        <v>3</v>
      </c>
      <c r="C282" s="4" t="s">
        <v>0</v>
      </c>
      <c r="D282" s="4"/>
      <c r="E282" s="4"/>
      <c r="F282" s="4"/>
      <c r="G282" s="4"/>
      <c r="H282" s="4"/>
      <c r="I282" s="20">
        <f>SUM(I283+I292)</f>
        <v>72619.11</v>
      </c>
      <c r="J282" s="20">
        <f>SUM(J283+J292)</f>
        <v>32000</v>
      </c>
      <c r="K282" s="20">
        <f>SUM(K283+K292)</f>
        <v>63500</v>
      </c>
      <c r="L282" s="20">
        <f>SUM(L283+L292)</f>
        <v>57100.8</v>
      </c>
      <c r="M282" s="56">
        <f t="shared" si="33"/>
        <v>78.63054229114073</v>
      </c>
      <c r="N282" s="56">
        <f>SUM(L282/K282)*100</f>
        <v>89.92251968503938</v>
      </c>
    </row>
    <row r="283" spans="2:14" ht="14.25" customHeight="1">
      <c r="B283" s="5">
        <v>31</v>
      </c>
      <c r="C283" s="4" t="s">
        <v>6</v>
      </c>
      <c r="D283" s="4"/>
      <c r="E283" s="4"/>
      <c r="F283" s="4"/>
      <c r="G283" s="4"/>
      <c r="H283" s="4"/>
      <c r="I283" s="20">
        <f>SUM(I284+I286+I288)</f>
        <v>50879.18</v>
      </c>
      <c r="J283" s="20">
        <f>SUM(J284+J286+J288)</f>
        <v>10000</v>
      </c>
      <c r="K283" s="20">
        <f>SUM(K284+K286+K288)</f>
        <v>35500</v>
      </c>
      <c r="L283" s="20">
        <f>SUM(L284+L286+L288)</f>
        <v>33202.42</v>
      </c>
      <c r="M283" s="56">
        <f t="shared" si="33"/>
        <v>65.25738032727728</v>
      </c>
      <c r="N283" s="56">
        <f>SUM(L283/K283)*100</f>
        <v>93.52794366197182</v>
      </c>
    </row>
    <row r="284" spans="2:14" ht="14.25" customHeight="1">
      <c r="B284" s="8">
        <v>311</v>
      </c>
      <c r="C284" s="3" t="s">
        <v>77</v>
      </c>
      <c r="I284" s="6">
        <f>I285</f>
        <v>35840.35</v>
      </c>
      <c r="J284" s="6">
        <f>J285</f>
        <v>8500</v>
      </c>
      <c r="K284" s="6">
        <f>K285</f>
        <v>31000</v>
      </c>
      <c r="L284" s="6">
        <f>L285</f>
        <v>30613.5</v>
      </c>
      <c r="M284" s="57">
        <f t="shared" si="33"/>
        <v>85.41629755289777</v>
      </c>
      <c r="N284" s="57">
        <f>SUM(L284/K284)*100</f>
        <v>98.75322580645161</v>
      </c>
    </row>
    <row r="285" spans="2:14" ht="14.25" customHeight="1">
      <c r="B285" s="8">
        <v>3111</v>
      </c>
      <c r="C285" s="3" t="s">
        <v>7</v>
      </c>
      <c r="I285" s="6">
        <v>35840.35</v>
      </c>
      <c r="J285" s="6">
        <v>8500</v>
      </c>
      <c r="K285" s="6">
        <v>31000</v>
      </c>
      <c r="L285" s="6">
        <v>30613.5</v>
      </c>
      <c r="M285" s="57">
        <f t="shared" si="33"/>
        <v>85.41629755289777</v>
      </c>
      <c r="N285" s="57">
        <f>SUM(L285/K285)*100</f>
        <v>98.75322580645161</v>
      </c>
    </row>
    <row r="286" spans="2:14" ht="14.25" customHeight="1">
      <c r="B286" s="8">
        <v>312</v>
      </c>
      <c r="C286" s="18" t="s">
        <v>8</v>
      </c>
      <c r="I286" s="6">
        <f>I287</f>
        <v>7814.4</v>
      </c>
      <c r="J286" s="6">
        <f>J287</f>
        <v>0</v>
      </c>
      <c r="K286" s="6">
        <f>K287</f>
        <v>0</v>
      </c>
      <c r="L286" s="6">
        <f>L287</f>
        <v>0</v>
      </c>
      <c r="M286" s="57">
        <f t="shared" si="33"/>
        <v>0</v>
      </c>
      <c r="N286" s="57">
        <v>0</v>
      </c>
    </row>
    <row r="287" spans="2:14" ht="12.75">
      <c r="B287" s="8">
        <v>3121</v>
      </c>
      <c r="C287" s="18" t="s">
        <v>8</v>
      </c>
      <c r="I287" s="6">
        <v>7814.4</v>
      </c>
      <c r="J287" s="6">
        <v>0</v>
      </c>
      <c r="K287" s="6">
        <v>0</v>
      </c>
      <c r="L287" s="6">
        <v>0</v>
      </c>
      <c r="M287" s="57">
        <f t="shared" si="33"/>
        <v>0</v>
      </c>
      <c r="N287" s="57">
        <v>0</v>
      </c>
    </row>
    <row r="288" spans="2:14" ht="12.75">
      <c r="B288" s="8">
        <v>313</v>
      </c>
      <c r="C288" s="18" t="s">
        <v>78</v>
      </c>
      <c r="I288" s="6">
        <f>SUM(I289+I290)</f>
        <v>7224.43</v>
      </c>
      <c r="J288" s="6">
        <f>SUM(J289+J290)</f>
        <v>1500</v>
      </c>
      <c r="K288" s="6">
        <f>SUM(K289+K290)</f>
        <v>4500</v>
      </c>
      <c r="L288" s="6">
        <f>SUM(L289+L290)</f>
        <v>2588.92</v>
      </c>
      <c r="M288" s="57">
        <f t="shared" si="33"/>
        <v>35.83562993897097</v>
      </c>
      <c r="N288" s="57">
        <f>SUM(L288/K288)*100</f>
        <v>57.531555555555556</v>
      </c>
    </row>
    <row r="289" spans="2:14" ht="12.75">
      <c r="B289" s="8">
        <v>3132</v>
      </c>
      <c r="C289" s="7" t="s">
        <v>30</v>
      </c>
      <c r="D289" s="7"/>
      <c r="E289" s="7"/>
      <c r="F289" s="7"/>
      <c r="I289" s="6">
        <v>6686.96</v>
      </c>
      <c r="J289" s="6">
        <v>1200</v>
      </c>
      <c r="K289" s="24">
        <v>4000</v>
      </c>
      <c r="L289" s="24">
        <v>2299.36</v>
      </c>
      <c r="M289" s="57">
        <f t="shared" si="33"/>
        <v>34.385729838372</v>
      </c>
      <c r="N289" s="57">
        <f>SUM(L289/K289)*100</f>
        <v>57.484</v>
      </c>
    </row>
    <row r="290" spans="2:14" ht="12.75">
      <c r="B290" s="8">
        <v>3133</v>
      </c>
      <c r="C290" s="7" t="s">
        <v>31</v>
      </c>
      <c r="D290" s="7"/>
      <c r="E290" s="7"/>
      <c r="F290" s="7"/>
      <c r="I290" s="6">
        <v>537.47</v>
      </c>
      <c r="J290" s="6">
        <v>300</v>
      </c>
      <c r="K290" s="24">
        <v>500</v>
      </c>
      <c r="L290" s="24">
        <v>289.56</v>
      </c>
      <c r="M290" s="57">
        <f t="shared" si="33"/>
        <v>53.87463486334121</v>
      </c>
      <c r="N290" s="57">
        <f>SUM(L290/K290)*100</f>
        <v>57.912</v>
      </c>
    </row>
    <row r="291" spans="2:14" ht="12" customHeight="1">
      <c r="B291" s="8"/>
      <c r="C291" s="7"/>
      <c r="D291" s="7"/>
      <c r="E291" s="7"/>
      <c r="F291" s="7"/>
      <c r="I291" s="6"/>
      <c r="J291" s="6"/>
      <c r="K291" s="24"/>
      <c r="L291" s="6"/>
      <c r="M291" s="57"/>
      <c r="N291" s="56"/>
    </row>
    <row r="292" spans="2:14" ht="12.75">
      <c r="B292" s="5">
        <v>32</v>
      </c>
      <c r="C292" s="4" t="s">
        <v>10</v>
      </c>
      <c r="D292" s="4"/>
      <c r="E292" s="4"/>
      <c r="F292" s="4"/>
      <c r="G292" s="4"/>
      <c r="H292" s="4"/>
      <c r="I292" s="27">
        <f>SUM(I293+I295+I297)</f>
        <v>21739.93</v>
      </c>
      <c r="J292" s="27">
        <f>SUM(J293+J295+J297)</f>
        <v>22000</v>
      </c>
      <c r="K292" s="27">
        <f>SUM(K293+K295+K297)</f>
        <v>28000</v>
      </c>
      <c r="L292" s="27">
        <f>SUM(L293+L295+L297)</f>
        <v>23898.38</v>
      </c>
      <c r="M292" s="56">
        <f t="shared" si="33"/>
        <v>109.92850482959238</v>
      </c>
      <c r="N292" s="56">
        <f aca="true" t="shared" si="35" ref="N292:N298">SUM(L292/K292)*100</f>
        <v>85.35135714285714</v>
      </c>
    </row>
    <row r="293" spans="2:14" ht="12.75">
      <c r="B293" s="8">
        <v>321</v>
      </c>
      <c r="C293" s="7" t="s">
        <v>32</v>
      </c>
      <c r="D293" s="7"/>
      <c r="E293" s="7"/>
      <c r="F293" s="7"/>
      <c r="I293" s="24">
        <f>I294</f>
        <v>3325.21</v>
      </c>
      <c r="J293" s="24">
        <f>J294</f>
        <v>1000</v>
      </c>
      <c r="K293" s="24">
        <f>K294</f>
        <v>7000</v>
      </c>
      <c r="L293" s="24">
        <f>L294</f>
        <v>5137.88</v>
      </c>
      <c r="M293" s="57">
        <f t="shared" si="33"/>
        <v>154.5129480544086</v>
      </c>
      <c r="N293" s="57">
        <f t="shared" si="35"/>
        <v>73.39828571428572</v>
      </c>
    </row>
    <row r="294" spans="2:14" ht="12.75">
      <c r="B294" s="8">
        <v>3212</v>
      </c>
      <c r="C294" s="7" t="s">
        <v>34</v>
      </c>
      <c r="D294" s="7"/>
      <c r="E294" s="7"/>
      <c r="F294" s="7"/>
      <c r="I294" s="6">
        <v>3325.21</v>
      </c>
      <c r="J294" s="6">
        <v>1000</v>
      </c>
      <c r="K294" s="48">
        <v>7000</v>
      </c>
      <c r="L294" s="48">
        <v>5137.88</v>
      </c>
      <c r="M294" s="57">
        <f t="shared" si="33"/>
        <v>154.5129480544086</v>
      </c>
      <c r="N294" s="57">
        <f t="shared" si="35"/>
        <v>73.39828571428572</v>
      </c>
    </row>
    <row r="295" spans="2:14" ht="13.5" customHeight="1">
      <c r="B295" s="46">
        <v>322</v>
      </c>
      <c r="C295" s="52" t="s">
        <v>11</v>
      </c>
      <c r="D295" s="47"/>
      <c r="E295" s="47"/>
      <c r="F295" s="47"/>
      <c r="G295" s="47"/>
      <c r="H295" s="47"/>
      <c r="I295" s="57">
        <f>I296</f>
        <v>747</v>
      </c>
      <c r="J295" s="57">
        <f>J296</f>
        <v>1000</v>
      </c>
      <c r="K295" s="57">
        <f>K296</f>
        <v>1000</v>
      </c>
      <c r="L295" s="57">
        <f>L296</f>
        <v>738</v>
      </c>
      <c r="M295" s="57">
        <f t="shared" si="33"/>
        <v>98.79518072289156</v>
      </c>
      <c r="N295" s="57">
        <f t="shared" si="35"/>
        <v>73.8</v>
      </c>
    </row>
    <row r="296" spans="2:14" ht="15.75" customHeight="1">
      <c r="B296" s="46">
        <v>3221</v>
      </c>
      <c r="C296" s="13" t="s">
        <v>12</v>
      </c>
      <c r="D296" s="47"/>
      <c r="E296" s="47"/>
      <c r="F296" s="47"/>
      <c r="G296" s="47"/>
      <c r="H296" s="47"/>
      <c r="I296" s="57">
        <v>747</v>
      </c>
      <c r="J296" s="57">
        <v>1000</v>
      </c>
      <c r="K296" s="57">
        <v>1000</v>
      </c>
      <c r="L296" s="57">
        <v>738</v>
      </c>
      <c r="M296" s="57">
        <f t="shared" si="33"/>
        <v>98.79518072289156</v>
      </c>
      <c r="N296" s="57">
        <f t="shared" si="35"/>
        <v>73.8</v>
      </c>
    </row>
    <row r="297" spans="2:14" ht="12.75">
      <c r="B297" s="8">
        <v>323</v>
      </c>
      <c r="C297" s="7" t="s">
        <v>36</v>
      </c>
      <c r="D297" s="7"/>
      <c r="E297" s="7"/>
      <c r="F297" s="7"/>
      <c r="G297" s="7"/>
      <c r="I297" s="24">
        <f>I298</f>
        <v>17667.72</v>
      </c>
      <c r="J297" s="24">
        <f>J298</f>
        <v>20000</v>
      </c>
      <c r="K297" s="24">
        <f>K298</f>
        <v>20000</v>
      </c>
      <c r="L297" s="24">
        <f>L298</f>
        <v>18022.5</v>
      </c>
      <c r="M297" s="57">
        <f t="shared" si="33"/>
        <v>102.00806895286998</v>
      </c>
      <c r="N297" s="57">
        <f t="shared" si="35"/>
        <v>90.1125</v>
      </c>
    </row>
    <row r="298" spans="2:14" ht="12.75">
      <c r="B298" s="8">
        <v>3234</v>
      </c>
      <c r="C298" s="7" t="s">
        <v>16</v>
      </c>
      <c r="D298" s="7"/>
      <c r="E298" s="7"/>
      <c r="F298" s="7"/>
      <c r="G298" s="7"/>
      <c r="I298" s="6">
        <v>17667.72</v>
      </c>
      <c r="J298" s="6">
        <v>20000</v>
      </c>
      <c r="K298" s="24">
        <v>20000</v>
      </c>
      <c r="L298" s="24">
        <v>18022.5</v>
      </c>
      <c r="M298" s="57">
        <f t="shared" si="33"/>
        <v>102.00806895286998</v>
      </c>
      <c r="N298" s="57">
        <f t="shared" si="35"/>
        <v>90.1125</v>
      </c>
    </row>
    <row r="299" spans="2:14" ht="12.75">
      <c r="B299" s="8"/>
      <c r="C299" s="7"/>
      <c r="D299" s="7"/>
      <c r="E299" s="7"/>
      <c r="F299" s="7"/>
      <c r="I299" s="6"/>
      <c r="J299" s="6"/>
      <c r="K299" s="24"/>
      <c r="L299" s="6"/>
      <c r="M299" s="57"/>
      <c r="N299" s="56"/>
    </row>
    <row r="300" spans="2:14" ht="14.25" customHeight="1">
      <c r="B300" s="8"/>
      <c r="C300" s="50" t="s">
        <v>109</v>
      </c>
      <c r="D300" s="7"/>
      <c r="E300" s="7"/>
      <c r="F300" s="7"/>
      <c r="I300" s="62">
        <f>I301</f>
        <v>20652.86</v>
      </c>
      <c r="J300" s="62">
        <f>J301</f>
        <v>5000</v>
      </c>
      <c r="K300" s="62">
        <f>K301</f>
        <v>0</v>
      </c>
      <c r="L300" s="62">
        <f>L301</f>
        <v>0</v>
      </c>
      <c r="M300" s="60">
        <f t="shared" si="33"/>
        <v>0</v>
      </c>
      <c r="N300" s="60">
        <v>0</v>
      </c>
    </row>
    <row r="301" spans="2:14" ht="12.75">
      <c r="B301" s="5">
        <v>4</v>
      </c>
      <c r="C301" s="4" t="s">
        <v>20</v>
      </c>
      <c r="D301" s="4"/>
      <c r="E301" s="4"/>
      <c r="F301" s="4"/>
      <c r="G301" s="4"/>
      <c r="H301" s="4"/>
      <c r="I301" s="27">
        <f aca="true" t="shared" si="36" ref="I301:L303">I302</f>
        <v>20652.86</v>
      </c>
      <c r="J301" s="27">
        <f t="shared" si="36"/>
        <v>5000</v>
      </c>
      <c r="K301" s="27">
        <f t="shared" si="36"/>
        <v>0</v>
      </c>
      <c r="L301" s="27">
        <f t="shared" si="36"/>
        <v>0</v>
      </c>
      <c r="M301" s="56">
        <f t="shared" si="33"/>
        <v>0</v>
      </c>
      <c r="N301" s="56">
        <v>0</v>
      </c>
    </row>
    <row r="302" spans="2:14" ht="12.75">
      <c r="B302" s="5">
        <v>42</v>
      </c>
      <c r="C302" s="4" t="s">
        <v>79</v>
      </c>
      <c r="D302" s="4"/>
      <c r="E302" s="4"/>
      <c r="F302" s="4"/>
      <c r="G302" s="4"/>
      <c r="H302" s="4"/>
      <c r="I302" s="27">
        <f t="shared" si="36"/>
        <v>20652.86</v>
      </c>
      <c r="J302" s="27">
        <f t="shared" si="36"/>
        <v>5000</v>
      </c>
      <c r="K302" s="27">
        <f t="shared" si="36"/>
        <v>0</v>
      </c>
      <c r="L302" s="27">
        <f t="shared" si="36"/>
        <v>0</v>
      </c>
      <c r="M302" s="56">
        <f t="shared" si="33"/>
        <v>0</v>
      </c>
      <c r="N302" s="56">
        <v>0</v>
      </c>
    </row>
    <row r="303" spans="2:14" ht="12.75">
      <c r="B303" s="8">
        <v>422</v>
      </c>
      <c r="C303" s="7" t="s">
        <v>21</v>
      </c>
      <c r="D303" s="7"/>
      <c r="E303" s="7"/>
      <c r="F303" s="7"/>
      <c r="I303" s="24">
        <f t="shared" si="36"/>
        <v>20652.86</v>
      </c>
      <c r="J303" s="24">
        <f t="shared" si="36"/>
        <v>5000</v>
      </c>
      <c r="K303" s="24">
        <f t="shared" si="36"/>
        <v>0</v>
      </c>
      <c r="L303" s="24">
        <f t="shared" si="36"/>
        <v>0</v>
      </c>
      <c r="M303" s="57">
        <f t="shared" si="33"/>
        <v>0</v>
      </c>
      <c r="N303" s="57">
        <v>0</v>
      </c>
    </row>
    <row r="304" spans="2:14" ht="12.75">
      <c r="B304" s="8">
        <v>4227</v>
      </c>
      <c r="C304" s="7" t="s">
        <v>110</v>
      </c>
      <c r="D304" s="7"/>
      <c r="E304" s="7"/>
      <c r="F304" s="7"/>
      <c r="I304" s="6">
        <v>20652.86</v>
      </c>
      <c r="J304" s="6">
        <v>5000</v>
      </c>
      <c r="K304" s="24">
        <v>0</v>
      </c>
      <c r="L304" s="24">
        <v>0</v>
      </c>
      <c r="M304" s="57">
        <f t="shared" si="33"/>
        <v>0</v>
      </c>
      <c r="N304" s="57">
        <v>0</v>
      </c>
    </row>
    <row r="305" spans="2:14" ht="12.75">
      <c r="B305" s="8"/>
      <c r="C305" s="7"/>
      <c r="D305" s="7"/>
      <c r="E305" s="7"/>
      <c r="F305" s="7"/>
      <c r="I305" s="6"/>
      <c r="J305" s="6"/>
      <c r="K305" s="24"/>
      <c r="L305" s="6"/>
      <c r="M305" s="57"/>
      <c r="N305" s="56"/>
    </row>
    <row r="306" spans="2:14" ht="15">
      <c r="B306" s="8"/>
      <c r="C306" s="50" t="s">
        <v>111</v>
      </c>
      <c r="D306" s="7"/>
      <c r="E306" s="7"/>
      <c r="F306" s="7"/>
      <c r="I306" s="62">
        <f>SUM(I307)</f>
        <v>363554.52</v>
      </c>
      <c r="J306" s="62">
        <f>SUM(J307)</f>
        <v>80000</v>
      </c>
      <c r="K306" s="62">
        <f>SUM(K307)</f>
        <v>80000</v>
      </c>
      <c r="L306" s="62">
        <f>SUM(L307)</f>
        <v>95226.07</v>
      </c>
      <c r="M306" s="60">
        <f t="shared" si="33"/>
        <v>26.1930645230322</v>
      </c>
      <c r="N306" s="60">
        <f>SUM(L306/K306)*100</f>
        <v>119.0325875</v>
      </c>
    </row>
    <row r="307" spans="2:14" ht="14.25" customHeight="1">
      <c r="B307" s="5">
        <v>3</v>
      </c>
      <c r="C307" s="4" t="s">
        <v>0</v>
      </c>
      <c r="D307" s="4"/>
      <c r="E307" s="4"/>
      <c r="F307" s="4"/>
      <c r="G307" s="4"/>
      <c r="I307" s="55">
        <f>I308</f>
        <v>363554.52</v>
      </c>
      <c r="J307" s="55">
        <f>J308</f>
        <v>80000</v>
      </c>
      <c r="K307" s="55">
        <f>K308</f>
        <v>80000</v>
      </c>
      <c r="L307" s="55">
        <f>L308</f>
        <v>95226.07</v>
      </c>
      <c r="M307" s="56">
        <f t="shared" si="33"/>
        <v>26.1930645230322</v>
      </c>
      <c r="N307" s="56">
        <f>SUM(L307/K307)*100</f>
        <v>119.0325875</v>
      </c>
    </row>
    <row r="308" spans="2:14" ht="12.75">
      <c r="B308" s="5">
        <v>32</v>
      </c>
      <c r="C308" s="4" t="s">
        <v>10</v>
      </c>
      <c r="D308" s="4"/>
      <c r="E308" s="4"/>
      <c r="F308" s="4"/>
      <c r="G308" s="4"/>
      <c r="H308" s="4"/>
      <c r="I308" s="20">
        <f>SUM(I309+I312)</f>
        <v>363554.52</v>
      </c>
      <c r="J308" s="20">
        <f>SUM(J309+J312)</f>
        <v>80000</v>
      </c>
      <c r="K308" s="20">
        <f>SUM(K309+K312)</f>
        <v>80000</v>
      </c>
      <c r="L308" s="20">
        <f>SUM(L309+L312)</f>
        <v>95226.07</v>
      </c>
      <c r="M308" s="56">
        <f t="shared" si="33"/>
        <v>26.1930645230322</v>
      </c>
      <c r="N308" s="56">
        <f>SUM(L308/K308)*100</f>
        <v>119.0325875</v>
      </c>
    </row>
    <row r="309" spans="2:14" ht="15" customHeight="1">
      <c r="B309" s="8">
        <v>322</v>
      </c>
      <c r="C309" s="7" t="s">
        <v>11</v>
      </c>
      <c r="D309" s="7"/>
      <c r="E309" s="7"/>
      <c r="F309" s="7"/>
      <c r="I309" s="24">
        <f>I310+I311</f>
        <v>5660.74</v>
      </c>
      <c r="J309" s="24">
        <f>J310+J311</f>
        <v>10000</v>
      </c>
      <c r="K309" s="24">
        <f>K310+K311</f>
        <v>10000</v>
      </c>
      <c r="L309" s="24">
        <f>L310+L311</f>
        <v>5784.41</v>
      </c>
      <c r="M309" s="57">
        <f t="shared" si="33"/>
        <v>102.1846967004314</v>
      </c>
      <c r="N309" s="57">
        <f>SUM(L309/K309)*100</f>
        <v>57.8441</v>
      </c>
    </row>
    <row r="310" spans="2:14" ht="12.75">
      <c r="B310" s="8">
        <v>3223</v>
      </c>
      <c r="C310" s="7" t="s">
        <v>13</v>
      </c>
      <c r="D310" s="7"/>
      <c r="E310" s="7"/>
      <c r="F310" s="7"/>
      <c r="I310" s="24">
        <v>4631.99</v>
      </c>
      <c r="J310" s="24"/>
      <c r="K310" s="24">
        <v>0</v>
      </c>
      <c r="L310" s="24">
        <v>0</v>
      </c>
      <c r="M310" s="57">
        <f t="shared" si="33"/>
        <v>0</v>
      </c>
      <c r="N310" s="57"/>
    </row>
    <row r="311" spans="2:14" ht="12.75">
      <c r="B311" s="8">
        <v>3224</v>
      </c>
      <c r="C311" s="7" t="s">
        <v>87</v>
      </c>
      <c r="D311" s="7"/>
      <c r="E311" s="7"/>
      <c r="F311" s="7"/>
      <c r="I311" s="6">
        <v>1028.75</v>
      </c>
      <c r="J311" s="6">
        <v>10000</v>
      </c>
      <c r="K311" s="24">
        <v>10000</v>
      </c>
      <c r="L311" s="24">
        <v>5784.41</v>
      </c>
      <c r="M311" s="57">
        <f t="shared" si="33"/>
        <v>562.2755771567437</v>
      </c>
      <c r="N311" s="57">
        <f>SUM(L311/K311)*100</f>
        <v>57.8441</v>
      </c>
    </row>
    <row r="312" spans="2:14" ht="15" customHeight="1">
      <c r="B312" s="8">
        <v>323</v>
      </c>
      <c r="C312" s="7" t="s">
        <v>36</v>
      </c>
      <c r="D312" s="7"/>
      <c r="E312" s="7"/>
      <c r="F312" s="7"/>
      <c r="G312" s="7"/>
      <c r="I312" s="24">
        <f>I313+I314</f>
        <v>357893.78</v>
      </c>
      <c r="J312" s="24">
        <f>J313+J314</f>
        <v>70000</v>
      </c>
      <c r="K312" s="24">
        <f>K313+K314</f>
        <v>70000</v>
      </c>
      <c r="L312" s="24">
        <f>L313+L314</f>
        <v>89441.66</v>
      </c>
      <c r="M312" s="57">
        <f t="shared" si="33"/>
        <v>24.991118873314868</v>
      </c>
      <c r="N312" s="57">
        <f>SUM(L312/K312)*100</f>
        <v>127.77380000000001</v>
      </c>
    </row>
    <row r="313" spans="2:14" ht="14.25" customHeight="1">
      <c r="B313" s="8">
        <v>3232</v>
      </c>
      <c r="C313" s="7" t="s">
        <v>14</v>
      </c>
      <c r="D313" s="7"/>
      <c r="E313" s="7"/>
      <c r="F313" s="7"/>
      <c r="G313" s="7"/>
      <c r="I313" s="6">
        <v>337260.28</v>
      </c>
      <c r="J313" s="6">
        <v>10000</v>
      </c>
      <c r="K313" s="24">
        <v>10000</v>
      </c>
      <c r="L313" s="24">
        <v>11129.16</v>
      </c>
      <c r="M313" s="57">
        <f t="shared" si="33"/>
        <v>3.299872727378391</v>
      </c>
      <c r="N313" s="57">
        <f>SUM(L313/K313)*100</f>
        <v>111.2916</v>
      </c>
    </row>
    <row r="314" spans="2:14" ht="14.25" customHeight="1">
      <c r="B314" s="8">
        <v>3237</v>
      </c>
      <c r="C314" s="7" t="s">
        <v>2</v>
      </c>
      <c r="D314" s="7"/>
      <c r="E314" s="7"/>
      <c r="F314" s="7"/>
      <c r="G314" s="7"/>
      <c r="I314" s="6">
        <v>20633.5</v>
      </c>
      <c r="J314" s="6">
        <v>60000</v>
      </c>
      <c r="K314" s="24">
        <v>60000</v>
      </c>
      <c r="L314" s="24">
        <v>78312.5</v>
      </c>
      <c r="M314" s="57">
        <f t="shared" si="33"/>
        <v>379.5405529842247</v>
      </c>
      <c r="N314" s="57">
        <f>SUM(L314/K314)*100</f>
        <v>130.52083333333334</v>
      </c>
    </row>
    <row r="315" spans="2:14" ht="34.5" customHeight="1">
      <c r="B315" s="8"/>
      <c r="C315" s="7"/>
      <c r="D315" s="7"/>
      <c r="E315" s="7"/>
      <c r="F315" s="7"/>
      <c r="G315" s="7"/>
      <c r="I315" s="6"/>
      <c r="J315" s="6"/>
      <c r="K315" s="24"/>
      <c r="L315" s="24"/>
      <c r="M315" s="57"/>
      <c r="N315" s="57"/>
    </row>
    <row r="316" spans="2:14" ht="15">
      <c r="B316" s="8"/>
      <c r="C316" s="50" t="s">
        <v>142</v>
      </c>
      <c r="D316" s="7"/>
      <c r="E316" s="7"/>
      <c r="F316" s="7"/>
      <c r="I316" s="62">
        <f>I317+I322</f>
        <v>476379.53</v>
      </c>
      <c r="J316" s="62">
        <f>J317+J322</f>
        <v>300000</v>
      </c>
      <c r="K316" s="62">
        <f>K317+K322</f>
        <v>222268.12</v>
      </c>
      <c r="L316" s="62">
        <f>L317+L322</f>
        <v>218068.98</v>
      </c>
      <c r="M316" s="60">
        <f t="shared" si="33"/>
        <v>45.77631200904035</v>
      </c>
      <c r="N316" s="60">
        <f>SUM(L316/K316)*100</f>
        <v>98.11077720007711</v>
      </c>
    </row>
    <row r="317" spans="2:14" ht="13.5" customHeight="1">
      <c r="B317" s="5">
        <v>3</v>
      </c>
      <c r="C317" s="4" t="s">
        <v>0</v>
      </c>
      <c r="D317" s="4"/>
      <c r="E317" s="4"/>
      <c r="F317" s="4"/>
      <c r="G317" s="4"/>
      <c r="I317" s="55">
        <f aca="true" t="shared" si="37" ref="I317:L319">I318</f>
        <v>0</v>
      </c>
      <c r="J317" s="55">
        <f t="shared" si="37"/>
        <v>0</v>
      </c>
      <c r="K317" s="55">
        <f t="shared" si="37"/>
        <v>12268.12</v>
      </c>
      <c r="L317" s="55">
        <f t="shared" si="37"/>
        <v>10625</v>
      </c>
      <c r="M317" s="56">
        <v>0</v>
      </c>
      <c r="N317" s="56">
        <f>SUM(L317/K317)*100</f>
        <v>86.60658682829968</v>
      </c>
    </row>
    <row r="318" spans="2:14" ht="15.75" customHeight="1">
      <c r="B318" s="5">
        <v>32</v>
      </c>
      <c r="C318" s="4" t="s">
        <v>10</v>
      </c>
      <c r="D318" s="4"/>
      <c r="E318" s="4"/>
      <c r="F318" s="4"/>
      <c r="G318" s="4"/>
      <c r="H318" s="4"/>
      <c r="I318" s="20">
        <f t="shared" si="37"/>
        <v>0</v>
      </c>
      <c r="J318" s="20">
        <f t="shared" si="37"/>
        <v>0</v>
      </c>
      <c r="K318" s="20">
        <f t="shared" si="37"/>
        <v>12268.12</v>
      </c>
      <c r="L318" s="20">
        <f t="shared" si="37"/>
        <v>10625</v>
      </c>
      <c r="M318" s="56">
        <v>0</v>
      </c>
      <c r="N318" s="56">
        <f>SUM(L318/K318)*100</f>
        <v>86.60658682829968</v>
      </c>
    </row>
    <row r="319" spans="2:14" ht="15.75" customHeight="1">
      <c r="B319" s="8">
        <v>323</v>
      </c>
      <c r="C319" s="7" t="s">
        <v>36</v>
      </c>
      <c r="D319" s="7"/>
      <c r="E319" s="7"/>
      <c r="F319" s="7"/>
      <c r="G319" s="7"/>
      <c r="I319" s="24">
        <f t="shared" si="37"/>
        <v>0</v>
      </c>
      <c r="J319" s="24">
        <f t="shared" si="37"/>
        <v>0</v>
      </c>
      <c r="K319" s="24">
        <f t="shared" si="37"/>
        <v>12268.12</v>
      </c>
      <c r="L319" s="24">
        <f t="shared" si="37"/>
        <v>10625</v>
      </c>
      <c r="M319" s="57">
        <v>0</v>
      </c>
      <c r="N319" s="57">
        <f>SUM(L319/K319)*100</f>
        <v>86.60658682829968</v>
      </c>
    </row>
    <row r="320" spans="2:14" ht="15" customHeight="1">
      <c r="B320" s="8">
        <v>3237</v>
      </c>
      <c r="C320" s="7" t="s">
        <v>2</v>
      </c>
      <c r="D320" s="7"/>
      <c r="E320" s="7"/>
      <c r="F320" s="7"/>
      <c r="G320" s="7"/>
      <c r="I320" s="6">
        <v>0</v>
      </c>
      <c r="J320" s="6">
        <v>0</v>
      </c>
      <c r="K320" s="24">
        <v>12268.12</v>
      </c>
      <c r="L320" s="24">
        <v>10625</v>
      </c>
      <c r="M320" s="57">
        <v>0</v>
      </c>
      <c r="N320" s="57">
        <f>SUM(L320/K320)*100</f>
        <v>86.60658682829968</v>
      </c>
    </row>
    <row r="321" spans="2:14" ht="9.75" customHeight="1">
      <c r="B321" s="8"/>
      <c r="C321" s="51"/>
      <c r="D321" s="7"/>
      <c r="E321" s="7"/>
      <c r="F321" s="7"/>
      <c r="I321" s="6"/>
      <c r="J321" s="6"/>
      <c r="K321" s="55"/>
      <c r="L321" s="55"/>
      <c r="M321" s="57"/>
      <c r="N321" s="60"/>
    </row>
    <row r="322" spans="2:14" ht="12.75">
      <c r="B322" s="58">
        <v>4</v>
      </c>
      <c r="C322" s="51" t="s">
        <v>143</v>
      </c>
      <c r="D322" s="7"/>
      <c r="E322" s="7"/>
      <c r="F322" s="7"/>
      <c r="I322" s="55">
        <f aca="true" t="shared" si="38" ref="I322:L324">I323</f>
        <v>476379.53</v>
      </c>
      <c r="J322" s="55">
        <f t="shared" si="38"/>
        <v>300000</v>
      </c>
      <c r="K322" s="55">
        <f t="shared" si="38"/>
        <v>210000</v>
      </c>
      <c r="L322" s="55">
        <f t="shared" si="38"/>
        <v>207443.98</v>
      </c>
      <c r="M322" s="56">
        <f t="shared" si="33"/>
        <v>43.54594749274806</v>
      </c>
      <c r="N322" s="56">
        <f>SUM(L322/K322)*100</f>
        <v>98.78284761904762</v>
      </c>
    </row>
    <row r="323" spans="2:14" ht="13.5" customHeight="1">
      <c r="B323" s="5">
        <v>42</v>
      </c>
      <c r="C323" s="4" t="s">
        <v>167</v>
      </c>
      <c r="D323" s="4"/>
      <c r="E323" s="4"/>
      <c r="F323" s="4"/>
      <c r="G323" s="4"/>
      <c r="H323" s="4"/>
      <c r="I323" s="27">
        <f t="shared" si="38"/>
        <v>476379.53</v>
      </c>
      <c r="J323" s="27">
        <f t="shared" si="38"/>
        <v>300000</v>
      </c>
      <c r="K323" s="27">
        <f t="shared" si="38"/>
        <v>210000</v>
      </c>
      <c r="L323" s="27">
        <f t="shared" si="38"/>
        <v>207443.98</v>
      </c>
      <c r="M323" s="56">
        <f t="shared" si="33"/>
        <v>43.54594749274806</v>
      </c>
      <c r="N323" s="56">
        <f>SUM(L323/K323)*100</f>
        <v>98.78284761904762</v>
      </c>
    </row>
    <row r="324" spans="2:14" ht="12.75">
      <c r="B324" s="8">
        <v>421</v>
      </c>
      <c r="C324" s="7" t="s">
        <v>23</v>
      </c>
      <c r="D324" s="7"/>
      <c r="E324" s="7"/>
      <c r="F324" s="7"/>
      <c r="I324" s="24">
        <f t="shared" si="38"/>
        <v>476379.53</v>
      </c>
      <c r="J324" s="24">
        <f t="shared" si="38"/>
        <v>300000</v>
      </c>
      <c r="K324" s="24">
        <f t="shared" si="38"/>
        <v>210000</v>
      </c>
      <c r="L324" s="24">
        <f t="shared" si="38"/>
        <v>207443.98</v>
      </c>
      <c r="M324" s="57">
        <f t="shared" si="33"/>
        <v>43.54594749274806</v>
      </c>
      <c r="N324" s="57">
        <f>SUM(L324/K324)*100</f>
        <v>98.78284761904762</v>
      </c>
    </row>
    <row r="325" spans="2:14" ht="12.75" customHeight="1">
      <c r="B325" s="8">
        <v>4214</v>
      </c>
      <c r="C325" s="7" t="s">
        <v>168</v>
      </c>
      <c r="D325" s="7"/>
      <c r="E325" s="7"/>
      <c r="F325" s="7"/>
      <c r="I325" s="6">
        <v>476379.53</v>
      </c>
      <c r="J325" s="6">
        <v>300000</v>
      </c>
      <c r="K325" s="24">
        <v>210000</v>
      </c>
      <c r="L325" s="24">
        <v>207443.98</v>
      </c>
      <c r="M325" s="57">
        <f t="shared" si="33"/>
        <v>43.54594749274806</v>
      </c>
      <c r="N325" s="57">
        <f>SUM(L325/K325)*100</f>
        <v>98.78284761904762</v>
      </c>
    </row>
    <row r="326" spans="2:14" ht="12.75">
      <c r="B326" s="8"/>
      <c r="C326" s="7"/>
      <c r="D326" s="7"/>
      <c r="E326" s="7"/>
      <c r="F326" s="7"/>
      <c r="I326" s="6"/>
      <c r="J326" s="6"/>
      <c r="K326" s="24"/>
      <c r="L326" s="24"/>
      <c r="M326" s="57"/>
      <c r="N326" s="57"/>
    </row>
    <row r="327" spans="2:14" ht="15">
      <c r="B327" s="58"/>
      <c r="C327" s="50" t="s">
        <v>237</v>
      </c>
      <c r="D327" s="50"/>
      <c r="E327" s="50"/>
      <c r="F327" s="50"/>
      <c r="G327" s="50"/>
      <c r="H327" s="50"/>
      <c r="I327" s="62">
        <f aca="true" t="shared" si="39" ref="I327:L328">I328</f>
        <v>0</v>
      </c>
      <c r="J327" s="60">
        <f t="shared" si="39"/>
        <v>70000</v>
      </c>
      <c r="K327" s="60">
        <f t="shared" si="39"/>
        <v>0</v>
      </c>
      <c r="L327" s="60">
        <f t="shared" si="39"/>
        <v>0</v>
      </c>
      <c r="M327" s="60">
        <v>0</v>
      </c>
      <c r="N327" s="60">
        <v>0</v>
      </c>
    </row>
    <row r="328" spans="2:14" ht="12.75">
      <c r="B328" s="58">
        <v>4</v>
      </c>
      <c r="C328" s="51" t="s">
        <v>20</v>
      </c>
      <c r="D328" s="51"/>
      <c r="E328" s="51"/>
      <c r="F328" s="51"/>
      <c r="G328" s="51"/>
      <c r="H328" s="51"/>
      <c r="I328" s="55">
        <f t="shared" si="39"/>
        <v>0</v>
      </c>
      <c r="J328" s="56">
        <f t="shared" si="39"/>
        <v>70000</v>
      </c>
      <c r="K328" s="56">
        <f t="shared" si="39"/>
        <v>0</v>
      </c>
      <c r="L328" s="56">
        <f t="shared" si="39"/>
        <v>0</v>
      </c>
      <c r="M328" s="56">
        <v>0</v>
      </c>
      <c r="N328" s="56">
        <v>0</v>
      </c>
    </row>
    <row r="329" spans="2:14" ht="12.75">
      <c r="B329" s="8">
        <v>41</v>
      </c>
      <c r="C329" s="7" t="s">
        <v>238</v>
      </c>
      <c r="D329" s="7"/>
      <c r="E329" s="7"/>
      <c r="F329" s="7"/>
      <c r="I329" s="24">
        <f>I330</f>
        <v>0</v>
      </c>
      <c r="J329" s="6">
        <f>J330</f>
        <v>70000</v>
      </c>
      <c r="K329" s="6">
        <f>K330</f>
        <v>0</v>
      </c>
      <c r="L329" s="6">
        <f>L330</f>
        <v>0</v>
      </c>
      <c r="M329" s="57">
        <v>0</v>
      </c>
      <c r="N329" s="57">
        <v>0</v>
      </c>
    </row>
    <row r="330" spans="2:14" ht="12.75">
      <c r="B330" s="8">
        <v>411</v>
      </c>
      <c r="C330" s="7" t="s">
        <v>225</v>
      </c>
      <c r="D330" s="7"/>
      <c r="E330" s="7"/>
      <c r="F330" s="7"/>
      <c r="I330" s="24">
        <v>0</v>
      </c>
      <c r="J330" s="6">
        <v>70000</v>
      </c>
      <c r="K330" s="6">
        <v>0</v>
      </c>
      <c r="L330" s="6">
        <v>0</v>
      </c>
      <c r="M330" s="57">
        <v>0</v>
      </c>
      <c r="N330" s="57">
        <v>0</v>
      </c>
    </row>
    <row r="331" spans="2:14" ht="12.75">
      <c r="B331" s="8"/>
      <c r="C331" s="7"/>
      <c r="D331" s="7"/>
      <c r="E331" s="7"/>
      <c r="F331" s="7"/>
      <c r="I331" s="6"/>
      <c r="J331" s="6"/>
      <c r="K331" s="24"/>
      <c r="L331" s="6"/>
      <c r="M331" s="57"/>
      <c r="N331" s="56"/>
    </row>
    <row r="332" spans="2:14" ht="15">
      <c r="B332" s="29" t="s">
        <v>159</v>
      </c>
      <c r="C332" s="29"/>
      <c r="D332" s="29"/>
      <c r="E332" s="29"/>
      <c r="F332" s="29"/>
      <c r="G332" s="29"/>
      <c r="H332" s="30"/>
      <c r="I332" s="31">
        <f>I334</f>
        <v>279431.7</v>
      </c>
      <c r="J332" s="31">
        <f>J334</f>
        <v>900000</v>
      </c>
      <c r="K332" s="31">
        <f>K334</f>
        <v>430000</v>
      </c>
      <c r="L332" s="31">
        <f>L334</f>
        <v>439929.59</v>
      </c>
      <c r="M332" s="57">
        <f aca="true" t="shared" si="40" ref="M332:M390">SUM(L332/I332)*100</f>
        <v>157.4372521084759</v>
      </c>
      <c r="N332" s="60">
        <f>SUM(L332/K332)*100</f>
        <v>102.30920697674419</v>
      </c>
    </row>
    <row r="333" spans="2:14" ht="15">
      <c r="B333" s="29"/>
      <c r="C333" s="4" t="s">
        <v>227</v>
      </c>
      <c r="D333" s="4"/>
      <c r="E333" s="4"/>
      <c r="F333" s="4"/>
      <c r="G333" s="4"/>
      <c r="H333" s="30"/>
      <c r="I333" s="31">
        <f>I334</f>
        <v>279431.7</v>
      </c>
      <c r="J333" s="31">
        <f>J334</f>
        <v>900000</v>
      </c>
      <c r="K333" s="31">
        <f>K334</f>
        <v>430000</v>
      </c>
      <c r="L333" s="31">
        <f>L334</f>
        <v>439929.59</v>
      </c>
      <c r="M333" s="57">
        <f t="shared" si="40"/>
        <v>157.4372521084759</v>
      </c>
      <c r="N333" s="60">
        <f>SUM(L333/K333)*100</f>
        <v>102.30920697674419</v>
      </c>
    </row>
    <row r="334" spans="2:14" ht="15">
      <c r="B334" s="29"/>
      <c r="C334" s="29" t="s">
        <v>112</v>
      </c>
      <c r="D334" s="29"/>
      <c r="E334" s="29"/>
      <c r="F334" s="29"/>
      <c r="G334" s="29"/>
      <c r="H334" s="30"/>
      <c r="I334" s="31">
        <f>SUM(I336+I351+I365+I359)</f>
        <v>279431.7</v>
      </c>
      <c r="J334" s="31">
        <f>SUM(J336+J351+J365+J359)</f>
        <v>900000</v>
      </c>
      <c r="K334" s="31">
        <f>SUM(K336+K351+K365+K359)</f>
        <v>430000</v>
      </c>
      <c r="L334" s="31">
        <f>SUM(L336+L351+L365+L359)</f>
        <v>439929.59</v>
      </c>
      <c r="M334" s="57">
        <f t="shared" si="40"/>
        <v>157.4372521084759</v>
      </c>
      <c r="N334" s="60">
        <f>SUM(L334/K334)*100</f>
        <v>102.30920697674419</v>
      </c>
    </row>
    <row r="335" spans="2:14" ht="12.75">
      <c r="B335" s="8"/>
      <c r="C335" s="7"/>
      <c r="D335" s="7"/>
      <c r="E335" s="7"/>
      <c r="F335" s="7"/>
      <c r="I335" s="24"/>
      <c r="J335" s="24"/>
      <c r="K335" s="24"/>
      <c r="L335" s="24"/>
      <c r="M335" s="57"/>
      <c r="N335" s="56"/>
    </row>
    <row r="336" spans="2:14" ht="15">
      <c r="B336" s="29"/>
      <c r="C336" s="29" t="s">
        <v>148</v>
      </c>
      <c r="D336" s="29"/>
      <c r="E336" s="29"/>
      <c r="F336" s="29"/>
      <c r="G336" s="29"/>
      <c r="H336" s="29"/>
      <c r="I336" s="31">
        <f>I337+I346</f>
        <v>79521.81</v>
      </c>
      <c r="J336" s="31">
        <f>J337+J346</f>
        <v>85000</v>
      </c>
      <c r="K336" s="31">
        <f>K337+K346</f>
        <v>68000</v>
      </c>
      <c r="L336" s="31">
        <f>L337+L346</f>
        <v>70269.86000000002</v>
      </c>
      <c r="M336" s="60">
        <f t="shared" si="40"/>
        <v>88.36551884319536</v>
      </c>
      <c r="N336" s="60">
        <f aca="true" t="shared" si="41" ref="N336:N344">SUM(L336/K336)*100</f>
        <v>103.33802941176474</v>
      </c>
    </row>
    <row r="337" spans="2:14" ht="14.25" customHeight="1">
      <c r="B337" s="5">
        <v>3</v>
      </c>
      <c r="C337" s="4" t="s">
        <v>0</v>
      </c>
      <c r="D337" s="4"/>
      <c r="E337" s="4"/>
      <c r="F337" s="4"/>
      <c r="G337" s="4"/>
      <c r="H337" s="4"/>
      <c r="I337" s="20">
        <f>I338</f>
        <v>61846.71000000001</v>
      </c>
      <c r="J337" s="20">
        <f>J338</f>
        <v>80000</v>
      </c>
      <c r="K337" s="20">
        <f>K338</f>
        <v>65000</v>
      </c>
      <c r="L337" s="20">
        <f>L338</f>
        <v>67714.76000000001</v>
      </c>
      <c r="M337" s="56">
        <f t="shared" si="40"/>
        <v>109.48805522557304</v>
      </c>
      <c r="N337" s="56">
        <f t="shared" si="41"/>
        <v>104.17655384615385</v>
      </c>
    </row>
    <row r="338" spans="2:14" ht="12.75">
      <c r="B338" s="5">
        <v>32</v>
      </c>
      <c r="C338" s="4" t="s">
        <v>10</v>
      </c>
      <c r="D338" s="4"/>
      <c r="E338" s="4"/>
      <c r="F338" s="4"/>
      <c r="G338" s="4"/>
      <c r="H338" s="4"/>
      <c r="I338" s="20">
        <f>SUM(I339+I342)</f>
        <v>61846.71000000001</v>
      </c>
      <c r="J338" s="20">
        <f>SUM(J339+J342)</f>
        <v>80000</v>
      </c>
      <c r="K338" s="20">
        <f>SUM(K339+K342)</f>
        <v>65000</v>
      </c>
      <c r="L338" s="20">
        <f>SUM(L339+L342)</f>
        <v>67714.76000000001</v>
      </c>
      <c r="M338" s="56">
        <f t="shared" si="40"/>
        <v>109.48805522557304</v>
      </c>
      <c r="N338" s="56">
        <f t="shared" si="41"/>
        <v>104.17655384615385</v>
      </c>
    </row>
    <row r="339" spans="2:14" ht="12.75">
      <c r="B339" s="8">
        <v>322</v>
      </c>
      <c r="C339" s="3" t="s">
        <v>11</v>
      </c>
      <c r="I339" s="6">
        <f>I340+I341</f>
        <v>11746.920000000002</v>
      </c>
      <c r="J339" s="6">
        <f>J340+J341</f>
        <v>20000</v>
      </c>
      <c r="K339" s="6">
        <f>K340+K341</f>
        <v>15000</v>
      </c>
      <c r="L339" s="6">
        <f>SUM(L340+L341)</f>
        <v>14577.61</v>
      </c>
      <c r="M339" s="57">
        <f t="shared" si="40"/>
        <v>124.09729529102096</v>
      </c>
      <c r="N339" s="57">
        <f t="shared" si="41"/>
        <v>97.18406666666667</v>
      </c>
    </row>
    <row r="340" spans="2:14" ht="14.25" customHeight="1">
      <c r="B340" s="8">
        <v>3223</v>
      </c>
      <c r="C340" s="7" t="s">
        <v>13</v>
      </c>
      <c r="D340" s="7"/>
      <c r="E340" s="7"/>
      <c r="F340" s="7"/>
      <c r="I340" s="6">
        <v>2391.55</v>
      </c>
      <c r="J340" s="6">
        <v>4000</v>
      </c>
      <c r="K340" s="24">
        <v>4500</v>
      </c>
      <c r="L340" s="24">
        <v>4509.85</v>
      </c>
      <c r="M340" s="57">
        <f t="shared" si="40"/>
        <v>188.574355543476</v>
      </c>
      <c r="N340" s="57">
        <f t="shared" si="41"/>
        <v>100.2188888888889</v>
      </c>
    </row>
    <row r="341" spans="2:14" ht="12.75">
      <c r="B341" s="8">
        <v>3224</v>
      </c>
      <c r="C341" s="13" t="s">
        <v>87</v>
      </c>
      <c r="D341" s="53"/>
      <c r="E341" s="7"/>
      <c r="F341" s="7"/>
      <c r="I341" s="6">
        <v>9355.37</v>
      </c>
      <c r="J341" s="6">
        <v>16000</v>
      </c>
      <c r="K341" s="24">
        <v>10500</v>
      </c>
      <c r="L341" s="24">
        <v>10067.76</v>
      </c>
      <c r="M341" s="57">
        <f t="shared" si="40"/>
        <v>107.61477098179975</v>
      </c>
      <c r="N341" s="57">
        <f t="shared" si="41"/>
        <v>95.88342857142858</v>
      </c>
    </row>
    <row r="342" spans="2:14" ht="12.75">
      <c r="B342" s="8">
        <v>323</v>
      </c>
      <c r="C342" s="7" t="s">
        <v>36</v>
      </c>
      <c r="D342" s="7"/>
      <c r="E342" s="4"/>
      <c r="F342" s="4"/>
      <c r="I342" s="24">
        <f>I343+I344</f>
        <v>50099.79</v>
      </c>
      <c r="J342" s="24">
        <f>J343+J344</f>
        <v>60000</v>
      </c>
      <c r="K342" s="24">
        <f>K343+K344</f>
        <v>50000</v>
      </c>
      <c r="L342" s="24">
        <f>SUM(L343+L344)</f>
        <v>53137.15</v>
      </c>
      <c r="M342" s="57">
        <f t="shared" si="40"/>
        <v>106.06262022255981</v>
      </c>
      <c r="N342" s="57">
        <f t="shared" si="41"/>
        <v>106.2743</v>
      </c>
    </row>
    <row r="343" spans="2:14" ht="12.75">
      <c r="B343" s="8">
        <v>3232</v>
      </c>
      <c r="C343" s="7" t="s">
        <v>14</v>
      </c>
      <c r="D343" s="7"/>
      <c r="E343" s="7"/>
      <c r="F343" s="7"/>
      <c r="I343" s="6">
        <v>37878.01</v>
      </c>
      <c r="J343" s="6">
        <v>60000</v>
      </c>
      <c r="K343" s="24">
        <v>43000</v>
      </c>
      <c r="L343" s="24">
        <v>45905.46</v>
      </c>
      <c r="M343" s="57">
        <f t="shared" si="40"/>
        <v>121.19290321746045</v>
      </c>
      <c r="N343" s="57">
        <f t="shared" si="41"/>
        <v>106.75688372093023</v>
      </c>
    </row>
    <row r="344" spans="2:14" ht="12.75">
      <c r="B344" s="8">
        <v>3234</v>
      </c>
      <c r="C344" s="7" t="s">
        <v>16</v>
      </c>
      <c r="D344" s="7"/>
      <c r="E344" s="7"/>
      <c r="F344" s="7"/>
      <c r="G344" s="7"/>
      <c r="I344" s="6">
        <v>12221.78</v>
      </c>
      <c r="J344" s="6">
        <v>0</v>
      </c>
      <c r="K344" s="24">
        <v>7000</v>
      </c>
      <c r="L344" s="24">
        <v>7231.69</v>
      </c>
      <c r="M344" s="57">
        <f t="shared" si="40"/>
        <v>59.17051362403839</v>
      </c>
      <c r="N344" s="57">
        <f t="shared" si="41"/>
        <v>103.30985714285714</v>
      </c>
    </row>
    <row r="345" spans="2:14" ht="12.75">
      <c r="B345" s="8"/>
      <c r="C345" s="7"/>
      <c r="D345" s="7"/>
      <c r="E345" s="7"/>
      <c r="F345" s="7"/>
      <c r="G345" s="7"/>
      <c r="I345" s="6"/>
      <c r="J345" s="6"/>
      <c r="K345" s="24"/>
      <c r="L345" s="24"/>
      <c r="M345" s="57"/>
      <c r="N345" s="57"/>
    </row>
    <row r="346" spans="2:14" ht="12.75">
      <c r="B346" s="5">
        <v>4</v>
      </c>
      <c r="C346" s="4" t="s">
        <v>20</v>
      </c>
      <c r="D346" s="4"/>
      <c r="E346" s="4"/>
      <c r="F346" s="4"/>
      <c r="G346" s="4"/>
      <c r="H346" s="4"/>
      <c r="I346" s="27">
        <f aca="true" t="shared" si="42" ref="I346:L348">I347</f>
        <v>17675.1</v>
      </c>
      <c r="J346" s="27">
        <f t="shared" si="42"/>
        <v>5000</v>
      </c>
      <c r="K346" s="27">
        <f t="shared" si="42"/>
        <v>3000</v>
      </c>
      <c r="L346" s="27">
        <f t="shared" si="42"/>
        <v>2555.1</v>
      </c>
      <c r="M346" s="56">
        <f t="shared" si="40"/>
        <v>14.455929527980041</v>
      </c>
      <c r="N346" s="56">
        <f>SUM(L346/K346)*100</f>
        <v>85.17</v>
      </c>
    </row>
    <row r="347" spans="2:14" ht="12.75">
      <c r="B347" s="5">
        <v>42</v>
      </c>
      <c r="C347" s="4" t="s">
        <v>79</v>
      </c>
      <c r="D347" s="4"/>
      <c r="E347" s="4"/>
      <c r="F347" s="4"/>
      <c r="G347" s="4"/>
      <c r="H347" s="4"/>
      <c r="I347" s="27">
        <f t="shared" si="42"/>
        <v>17675.1</v>
      </c>
      <c r="J347" s="27">
        <f t="shared" si="42"/>
        <v>5000</v>
      </c>
      <c r="K347" s="27">
        <f t="shared" si="42"/>
        <v>3000</v>
      </c>
      <c r="L347" s="27">
        <f t="shared" si="42"/>
        <v>2555.1</v>
      </c>
      <c r="M347" s="56">
        <f t="shared" si="40"/>
        <v>14.455929527980041</v>
      </c>
      <c r="N347" s="56">
        <f>SUM(L347/K347)*100</f>
        <v>85.17</v>
      </c>
    </row>
    <row r="348" spans="2:14" ht="12.75">
      <c r="B348" s="8">
        <v>422</v>
      </c>
      <c r="C348" s="7" t="s">
        <v>21</v>
      </c>
      <c r="D348" s="7"/>
      <c r="E348" s="7"/>
      <c r="F348" s="7"/>
      <c r="I348" s="24">
        <f t="shared" si="42"/>
        <v>17675.1</v>
      </c>
      <c r="J348" s="24">
        <f t="shared" si="42"/>
        <v>5000</v>
      </c>
      <c r="K348" s="24">
        <f t="shared" si="42"/>
        <v>3000</v>
      </c>
      <c r="L348" s="24">
        <f t="shared" si="42"/>
        <v>2555.1</v>
      </c>
      <c r="M348" s="57">
        <f t="shared" si="40"/>
        <v>14.455929527980041</v>
      </c>
      <c r="N348" s="57">
        <f>SUM(L348/K348)*100</f>
        <v>85.17</v>
      </c>
    </row>
    <row r="349" spans="2:14" ht="12.75">
      <c r="B349" s="8">
        <v>4227</v>
      </c>
      <c r="C349" s="7" t="s">
        <v>110</v>
      </c>
      <c r="D349" s="7"/>
      <c r="E349" s="7"/>
      <c r="F349" s="7"/>
      <c r="I349" s="6">
        <v>17675.1</v>
      </c>
      <c r="J349" s="6">
        <v>5000</v>
      </c>
      <c r="K349" s="24">
        <v>3000</v>
      </c>
      <c r="L349" s="24">
        <v>2555.1</v>
      </c>
      <c r="M349" s="57">
        <f t="shared" si="40"/>
        <v>14.455929527980041</v>
      </c>
      <c r="N349" s="57">
        <f>SUM(L349/K349)*100</f>
        <v>85.17</v>
      </c>
    </row>
    <row r="350" spans="2:14" ht="13.5" customHeight="1">
      <c r="B350" s="8"/>
      <c r="C350" s="7"/>
      <c r="D350" s="7"/>
      <c r="E350" s="7"/>
      <c r="F350" s="7"/>
      <c r="G350" s="7"/>
      <c r="I350" s="6"/>
      <c r="J350" s="6"/>
      <c r="K350" s="24"/>
      <c r="L350" s="24"/>
      <c r="M350" s="57"/>
      <c r="N350" s="57"/>
    </row>
    <row r="351" spans="2:14" ht="13.5" customHeight="1">
      <c r="B351" s="8"/>
      <c r="C351" s="50" t="s">
        <v>141</v>
      </c>
      <c r="D351" s="50"/>
      <c r="E351" s="50"/>
      <c r="F351" s="50"/>
      <c r="G351" s="50"/>
      <c r="H351" s="50"/>
      <c r="I351" s="62">
        <f aca="true" t="shared" si="43" ref="I351:K352">I352</f>
        <v>155755.11000000002</v>
      </c>
      <c r="J351" s="62">
        <f t="shared" si="43"/>
        <v>360000</v>
      </c>
      <c r="K351" s="62">
        <f t="shared" si="43"/>
        <v>262000</v>
      </c>
      <c r="L351" s="62">
        <f aca="true" t="shared" si="44" ref="L351:N353">L352</f>
        <v>261807.24000000002</v>
      </c>
      <c r="M351" s="60">
        <f t="shared" si="40"/>
        <v>168.08902128475913</v>
      </c>
      <c r="N351" s="60">
        <f t="shared" si="44"/>
        <v>84.65039999999999</v>
      </c>
    </row>
    <row r="352" spans="2:14" ht="12.75">
      <c r="B352" s="5">
        <v>3</v>
      </c>
      <c r="C352" s="4" t="s">
        <v>0</v>
      </c>
      <c r="D352" s="4"/>
      <c r="E352" s="4"/>
      <c r="F352" s="4"/>
      <c r="G352" s="4"/>
      <c r="H352" s="4"/>
      <c r="I352" s="20">
        <f t="shared" si="43"/>
        <v>155755.11000000002</v>
      </c>
      <c r="J352" s="20">
        <f t="shared" si="43"/>
        <v>360000</v>
      </c>
      <c r="K352" s="20">
        <f t="shared" si="43"/>
        <v>262000</v>
      </c>
      <c r="L352" s="20">
        <f t="shared" si="44"/>
        <v>261807.24000000002</v>
      </c>
      <c r="M352" s="56">
        <f t="shared" si="40"/>
        <v>168.08902128475913</v>
      </c>
      <c r="N352" s="56">
        <f t="shared" si="44"/>
        <v>84.65039999999999</v>
      </c>
    </row>
    <row r="353" spans="2:14" ht="13.5" customHeight="1">
      <c r="B353" s="5">
        <v>32</v>
      </c>
      <c r="C353" s="4" t="s">
        <v>10</v>
      </c>
      <c r="D353" s="4"/>
      <c r="E353" s="4"/>
      <c r="F353" s="4"/>
      <c r="G353" s="4"/>
      <c r="H353" s="4"/>
      <c r="I353" s="20">
        <f>I354+I356</f>
        <v>155755.11000000002</v>
      </c>
      <c r="J353" s="20">
        <f>J354+J356</f>
        <v>360000</v>
      </c>
      <c r="K353" s="20">
        <f>K354+K356</f>
        <v>262000</v>
      </c>
      <c r="L353" s="20">
        <f>L354+L356</f>
        <v>261807.24000000002</v>
      </c>
      <c r="M353" s="56">
        <f t="shared" si="40"/>
        <v>168.08902128475913</v>
      </c>
      <c r="N353" s="56">
        <f t="shared" si="44"/>
        <v>84.65039999999999</v>
      </c>
    </row>
    <row r="354" spans="2:14" ht="13.5" customHeight="1">
      <c r="B354" s="46">
        <v>322</v>
      </c>
      <c r="C354" s="47" t="s">
        <v>11</v>
      </c>
      <c r="D354" s="4"/>
      <c r="E354" s="4"/>
      <c r="F354" s="4"/>
      <c r="G354" s="4"/>
      <c r="H354" s="4"/>
      <c r="I354" s="57">
        <f>I355</f>
        <v>9731.35</v>
      </c>
      <c r="J354" s="57">
        <f>J355</f>
        <v>20000</v>
      </c>
      <c r="K354" s="57">
        <f>K355</f>
        <v>25000</v>
      </c>
      <c r="L354" s="57">
        <f>L355</f>
        <v>21162.6</v>
      </c>
      <c r="M354" s="57">
        <f t="shared" si="40"/>
        <v>217.46828548968026</v>
      </c>
      <c r="N354" s="57">
        <f>N355</f>
        <v>84.65039999999999</v>
      </c>
    </row>
    <row r="355" spans="2:14" ht="13.5" customHeight="1">
      <c r="B355" s="46">
        <v>3224</v>
      </c>
      <c r="C355" s="47" t="s">
        <v>87</v>
      </c>
      <c r="D355" s="47"/>
      <c r="E355" s="47"/>
      <c r="F355" s="47"/>
      <c r="G355" s="47"/>
      <c r="H355" s="4"/>
      <c r="I355" s="57">
        <v>9731.35</v>
      </c>
      <c r="J355" s="57">
        <v>20000</v>
      </c>
      <c r="K355" s="57">
        <v>25000</v>
      </c>
      <c r="L355" s="57">
        <v>21162.6</v>
      </c>
      <c r="M355" s="57">
        <f t="shared" si="40"/>
        <v>217.46828548968026</v>
      </c>
      <c r="N355" s="57">
        <f>SUM(L355/K355)*100</f>
        <v>84.65039999999999</v>
      </c>
    </row>
    <row r="356" spans="2:14" ht="14.25" customHeight="1">
      <c r="B356" s="8">
        <v>323</v>
      </c>
      <c r="C356" s="7" t="s">
        <v>36</v>
      </c>
      <c r="D356" s="7"/>
      <c r="E356" s="4"/>
      <c r="F356" s="4"/>
      <c r="I356" s="24">
        <f>I357</f>
        <v>146023.76</v>
      </c>
      <c r="J356" s="24">
        <f>J357</f>
        <v>340000</v>
      </c>
      <c r="K356" s="24">
        <f>K357</f>
        <v>237000</v>
      </c>
      <c r="L356" s="24">
        <f>L357</f>
        <v>240644.64</v>
      </c>
      <c r="M356" s="57">
        <f t="shared" si="40"/>
        <v>164.79827666401687</v>
      </c>
      <c r="N356" s="24">
        <f>N357</f>
        <v>101.53782278481015</v>
      </c>
    </row>
    <row r="357" spans="2:14" ht="14.25" customHeight="1">
      <c r="B357" s="8">
        <v>3232</v>
      </c>
      <c r="C357" s="7" t="s">
        <v>14</v>
      </c>
      <c r="D357" s="7"/>
      <c r="E357" s="7"/>
      <c r="F357" s="7"/>
      <c r="I357" s="6">
        <v>146023.76</v>
      </c>
      <c r="J357" s="6">
        <v>340000</v>
      </c>
      <c r="K357" s="24">
        <v>237000</v>
      </c>
      <c r="L357" s="24">
        <v>240644.64</v>
      </c>
      <c r="M357" s="57">
        <f t="shared" si="40"/>
        <v>164.79827666401687</v>
      </c>
      <c r="N357" s="57">
        <f>SUM(L357/K357)*100</f>
        <v>101.53782278481015</v>
      </c>
    </row>
    <row r="358" spans="2:14" ht="2.25" customHeight="1">
      <c r="B358" s="8"/>
      <c r="C358" s="7"/>
      <c r="D358" s="7"/>
      <c r="E358" s="7"/>
      <c r="F358" s="7"/>
      <c r="I358" s="6"/>
      <c r="J358" s="6"/>
      <c r="K358" s="24"/>
      <c r="L358" s="24"/>
      <c r="M358" s="57"/>
      <c r="N358" s="57"/>
    </row>
    <row r="359" spans="2:14" ht="15">
      <c r="B359" s="8"/>
      <c r="C359" s="50" t="s">
        <v>218</v>
      </c>
      <c r="D359" s="50"/>
      <c r="E359" s="50"/>
      <c r="F359" s="50"/>
      <c r="G359" s="50"/>
      <c r="H359" s="50"/>
      <c r="I359" s="62">
        <f aca="true" t="shared" si="45" ref="I359:J362">I360</f>
        <v>0</v>
      </c>
      <c r="J359" s="62">
        <f t="shared" si="45"/>
        <v>400000</v>
      </c>
      <c r="K359" s="62">
        <f aca="true" t="shared" si="46" ref="K359:L362">K360</f>
        <v>50000</v>
      </c>
      <c r="L359" s="62">
        <f t="shared" si="46"/>
        <v>61195.88</v>
      </c>
      <c r="M359" s="60">
        <v>0</v>
      </c>
      <c r="N359" s="62">
        <f>N360</f>
        <v>122.39176</v>
      </c>
    </row>
    <row r="360" spans="2:14" ht="12.75" customHeight="1">
      <c r="B360" s="5">
        <v>3</v>
      </c>
      <c r="C360" s="4" t="s">
        <v>0</v>
      </c>
      <c r="D360" s="4"/>
      <c r="E360" s="4"/>
      <c r="F360" s="4"/>
      <c r="G360" s="4"/>
      <c r="H360" s="4"/>
      <c r="I360" s="20">
        <f t="shared" si="45"/>
        <v>0</v>
      </c>
      <c r="J360" s="20">
        <f t="shared" si="45"/>
        <v>400000</v>
      </c>
      <c r="K360" s="20">
        <f t="shared" si="46"/>
        <v>50000</v>
      </c>
      <c r="L360" s="20">
        <f t="shared" si="46"/>
        <v>61195.88</v>
      </c>
      <c r="M360" s="56">
        <v>0</v>
      </c>
      <c r="N360" s="24">
        <f>N361</f>
        <v>122.39176</v>
      </c>
    </row>
    <row r="361" spans="2:14" ht="19.5" customHeight="1">
      <c r="B361" s="5">
        <v>32</v>
      </c>
      <c r="C361" s="4" t="s">
        <v>10</v>
      </c>
      <c r="D361" s="4"/>
      <c r="E361" s="4"/>
      <c r="F361" s="4"/>
      <c r="G361" s="4"/>
      <c r="H361" s="4"/>
      <c r="I361" s="20">
        <f t="shared" si="45"/>
        <v>0</v>
      </c>
      <c r="J361" s="20">
        <f t="shared" si="45"/>
        <v>400000</v>
      </c>
      <c r="K361" s="20">
        <f t="shared" si="46"/>
        <v>50000</v>
      </c>
      <c r="L361" s="20">
        <f t="shared" si="46"/>
        <v>61195.88</v>
      </c>
      <c r="M361" s="56">
        <v>0</v>
      </c>
      <c r="N361" s="24">
        <f>N362</f>
        <v>122.39176</v>
      </c>
    </row>
    <row r="362" spans="2:14" ht="16.5" customHeight="1">
      <c r="B362" s="8">
        <v>323</v>
      </c>
      <c r="C362" s="7" t="s">
        <v>36</v>
      </c>
      <c r="D362" s="7"/>
      <c r="E362" s="4"/>
      <c r="F362" s="4"/>
      <c r="I362" s="24">
        <f t="shared" si="45"/>
        <v>0</v>
      </c>
      <c r="J362" s="24">
        <f t="shared" si="45"/>
        <v>400000</v>
      </c>
      <c r="K362" s="24">
        <f t="shared" si="46"/>
        <v>50000</v>
      </c>
      <c r="L362" s="24">
        <f t="shared" si="46"/>
        <v>61195.88</v>
      </c>
      <c r="M362" s="57">
        <v>0</v>
      </c>
      <c r="N362" s="24">
        <f>N363</f>
        <v>122.39176</v>
      </c>
    </row>
    <row r="363" spans="2:14" ht="15" customHeight="1">
      <c r="B363" s="8">
        <v>3232</v>
      </c>
      <c r="C363" s="7" t="s">
        <v>14</v>
      </c>
      <c r="D363" s="7"/>
      <c r="E363" s="7"/>
      <c r="F363" s="7"/>
      <c r="I363" s="6">
        <v>0</v>
      </c>
      <c r="J363" s="6">
        <v>400000</v>
      </c>
      <c r="K363" s="24">
        <v>50000</v>
      </c>
      <c r="L363" s="24">
        <v>61195.88</v>
      </c>
      <c r="M363" s="57">
        <v>0</v>
      </c>
      <c r="N363" s="57">
        <f>SUM(L363/K363)*100</f>
        <v>122.39176</v>
      </c>
    </row>
    <row r="364" spans="2:14" ht="14.25" customHeight="1">
      <c r="B364" s="8"/>
      <c r="C364" s="7"/>
      <c r="D364" s="7"/>
      <c r="E364" s="7"/>
      <c r="F364" s="7"/>
      <c r="I364" s="6"/>
      <c r="J364" s="6"/>
      <c r="K364" s="24"/>
      <c r="L364" s="24"/>
      <c r="M364" s="57"/>
      <c r="N364" s="57"/>
    </row>
    <row r="365" spans="2:14" ht="15.75" customHeight="1">
      <c r="B365" s="8"/>
      <c r="C365" s="50" t="s">
        <v>113</v>
      </c>
      <c r="D365" s="50"/>
      <c r="E365" s="50"/>
      <c r="F365" s="61"/>
      <c r="G365" s="61"/>
      <c r="H365" s="61"/>
      <c r="I365" s="62">
        <f aca="true" t="shared" si="47" ref="I365:L366">I366</f>
        <v>44154.78</v>
      </c>
      <c r="J365" s="62">
        <f t="shared" si="47"/>
        <v>55000</v>
      </c>
      <c r="K365" s="62">
        <f t="shared" si="47"/>
        <v>50000</v>
      </c>
      <c r="L365" s="62">
        <f t="shared" si="47"/>
        <v>46656.61</v>
      </c>
      <c r="M365" s="60">
        <f t="shared" si="40"/>
        <v>105.6660456693477</v>
      </c>
      <c r="N365" s="60">
        <f aca="true" t="shared" si="48" ref="N365:N371">SUM(L365/K365)*100</f>
        <v>93.31322</v>
      </c>
    </row>
    <row r="366" spans="2:14" ht="15">
      <c r="B366" s="5">
        <v>3</v>
      </c>
      <c r="C366" s="4" t="s">
        <v>0</v>
      </c>
      <c r="D366" s="4"/>
      <c r="E366" s="4"/>
      <c r="F366" s="4"/>
      <c r="G366" s="4"/>
      <c r="H366" s="4"/>
      <c r="I366" s="20">
        <f t="shared" si="47"/>
        <v>44154.78</v>
      </c>
      <c r="J366" s="20">
        <f t="shared" si="47"/>
        <v>55000</v>
      </c>
      <c r="K366" s="20">
        <f t="shared" si="47"/>
        <v>50000</v>
      </c>
      <c r="L366" s="20">
        <f t="shared" si="47"/>
        <v>46656.61</v>
      </c>
      <c r="M366" s="56">
        <f t="shared" si="40"/>
        <v>105.6660456693477</v>
      </c>
      <c r="N366" s="60">
        <f t="shared" si="48"/>
        <v>93.31322</v>
      </c>
    </row>
    <row r="367" spans="2:14" ht="12.75">
      <c r="B367" s="5">
        <v>32</v>
      </c>
      <c r="C367" s="4" t="s">
        <v>10</v>
      </c>
      <c r="D367" s="4"/>
      <c r="E367" s="4"/>
      <c r="F367" s="4"/>
      <c r="G367" s="4"/>
      <c r="H367" s="4"/>
      <c r="I367" s="20">
        <f>SUM(I368+I370)</f>
        <v>44154.78</v>
      </c>
      <c r="J367" s="20">
        <f>SUM(J368+J370)</f>
        <v>55000</v>
      </c>
      <c r="K367" s="20">
        <f>SUM(K368+K370)</f>
        <v>50000</v>
      </c>
      <c r="L367" s="20">
        <f>SUM(L368+L370)</f>
        <v>46656.61</v>
      </c>
      <c r="M367" s="56">
        <f t="shared" si="40"/>
        <v>105.6660456693477</v>
      </c>
      <c r="N367" s="56">
        <f t="shared" si="48"/>
        <v>93.31322</v>
      </c>
    </row>
    <row r="368" spans="2:14" ht="15" customHeight="1">
      <c r="B368" s="8">
        <v>322</v>
      </c>
      <c r="C368" s="7" t="s">
        <v>11</v>
      </c>
      <c r="D368" s="7"/>
      <c r="E368" s="4"/>
      <c r="F368" s="4"/>
      <c r="I368" s="24">
        <f>I369</f>
        <v>41631.21</v>
      </c>
      <c r="J368" s="24">
        <f>J369</f>
        <v>50000</v>
      </c>
      <c r="K368" s="24">
        <f>K369</f>
        <v>45000</v>
      </c>
      <c r="L368" s="24">
        <f>L369</f>
        <v>45400.36</v>
      </c>
      <c r="M368" s="57">
        <f t="shared" si="40"/>
        <v>109.053664306178</v>
      </c>
      <c r="N368" s="57">
        <f t="shared" si="48"/>
        <v>100.8896888888889</v>
      </c>
    </row>
    <row r="369" spans="2:14" ht="14.25" customHeight="1">
      <c r="B369" s="8">
        <v>3223</v>
      </c>
      <c r="C369" s="7" t="s">
        <v>13</v>
      </c>
      <c r="D369" s="7"/>
      <c r="E369" s="7"/>
      <c r="F369" s="7"/>
      <c r="I369" s="6">
        <v>41631.21</v>
      </c>
      <c r="J369" s="6">
        <v>50000</v>
      </c>
      <c r="K369" s="24">
        <v>45000</v>
      </c>
      <c r="L369" s="24">
        <v>45400.36</v>
      </c>
      <c r="M369" s="57">
        <f t="shared" si="40"/>
        <v>109.053664306178</v>
      </c>
      <c r="N369" s="57">
        <f t="shared" si="48"/>
        <v>100.8896888888889</v>
      </c>
    </row>
    <row r="370" spans="2:14" ht="12.75">
      <c r="B370" s="8">
        <v>323</v>
      </c>
      <c r="C370" s="7" t="s">
        <v>36</v>
      </c>
      <c r="D370" s="7"/>
      <c r="E370" s="4"/>
      <c r="F370" s="4"/>
      <c r="I370" s="24">
        <f>I371</f>
        <v>2523.57</v>
      </c>
      <c r="J370" s="24">
        <f>J371</f>
        <v>5000</v>
      </c>
      <c r="K370" s="24">
        <f>K371</f>
        <v>5000</v>
      </c>
      <c r="L370" s="24">
        <f>L371</f>
        <v>1256.25</v>
      </c>
      <c r="M370" s="57">
        <f t="shared" si="40"/>
        <v>49.78066786338402</v>
      </c>
      <c r="N370" s="57">
        <f t="shared" si="48"/>
        <v>25.124999999999996</v>
      </c>
    </row>
    <row r="371" spans="2:14" ht="13.5" customHeight="1">
      <c r="B371" s="8">
        <v>3232</v>
      </c>
      <c r="C371" s="7" t="s">
        <v>14</v>
      </c>
      <c r="D371" s="7"/>
      <c r="E371" s="7"/>
      <c r="F371" s="7"/>
      <c r="I371" s="6">
        <v>2523.57</v>
      </c>
      <c r="J371" s="6">
        <v>5000</v>
      </c>
      <c r="K371" s="24">
        <v>5000</v>
      </c>
      <c r="L371" s="24">
        <v>1256.25</v>
      </c>
      <c r="M371" s="57">
        <f t="shared" si="40"/>
        <v>49.78066786338402</v>
      </c>
      <c r="N371" s="57">
        <f t="shared" si="48"/>
        <v>25.124999999999996</v>
      </c>
    </row>
    <row r="372" spans="2:14" ht="13.5" customHeight="1">
      <c r="B372" s="8"/>
      <c r="C372" s="47"/>
      <c r="D372" s="51"/>
      <c r="E372" s="51"/>
      <c r="F372" s="7"/>
      <c r="G372" s="7"/>
      <c r="I372" s="6"/>
      <c r="J372" s="6"/>
      <c r="K372" s="24"/>
      <c r="L372" s="6"/>
      <c r="M372" s="57"/>
      <c r="N372" s="60"/>
    </row>
    <row r="373" spans="2:14" ht="15.75">
      <c r="B373" s="1" t="s">
        <v>116</v>
      </c>
      <c r="C373" s="2"/>
      <c r="D373" s="2"/>
      <c r="E373" s="2"/>
      <c r="F373" s="2"/>
      <c r="G373" s="2"/>
      <c r="H373" s="2"/>
      <c r="I373" s="32">
        <f>SUM(I375+I388)</f>
        <v>93248.15</v>
      </c>
      <c r="J373" s="32">
        <f>SUM(J375+J388)</f>
        <v>400000</v>
      </c>
      <c r="K373" s="32">
        <f>SUM(K375+K388)</f>
        <v>270000</v>
      </c>
      <c r="L373" s="32">
        <f>SUM(L375+L388)</f>
        <v>256240.02000000002</v>
      </c>
      <c r="M373" s="71">
        <f t="shared" si="40"/>
        <v>274.79367687187363</v>
      </c>
      <c r="N373" s="71">
        <f>SUM(L373/K373)*100</f>
        <v>94.90371111111112</v>
      </c>
    </row>
    <row r="374" spans="2:14" ht="15.75">
      <c r="B374" s="1"/>
      <c r="C374" s="59" t="s">
        <v>115</v>
      </c>
      <c r="D374" s="59"/>
      <c r="E374" s="59"/>
      <c r="F374" s="2"/>
      <c r="G374" s="2"/>
      <c r="H374" s="2"/>
      <c r="I374" s="32"/>
      <c r="J374" s="32"/>
      <c r="K374" s="32"/>
      <c r="L374" s="32"/>
      <c r="M374" s="56"/>
      <c r="N374" s="60"/>
    </row>
    <row r="375" spans="2:14" ht="15">
      <c r="B375" s="29" t="s">
        <v>117</v>
      </c>
      <c r="C375" s="29"/>
      <c r="D375" s="29"/>
      <c r="E375" s="29"/>
      <c r="F375" s="29"/>
      <c r="G375" s="29"/>
      <c r="H375" s="30"/>
      <c r="I375" s="31">
        <f>I378</f>
        <v>25487.21</v>
      </c>
      <c r="J375" s="31">
        <f>J378</f>
        <v>28000</v>
      </c>
      <c r="K375" s="31">
        <f>K378</f>
        <v>28000</v>
      </c>
      <c r="L375" s="31">
        <f>L378</f>
        <v>23398.98</v>
      </c>
      <c r="M375" s="60">
        <f t="shared" si="40"/>
        <v>91.8067532695811</v>
      </c>
      <c r="N375" s="60">
        <f>SUM(L375/K375)*100</f>
        <v>83.56778571428572</v>
      </c>
    </row>
    <row r="376" spans="2:14" ht="15">
      <c r="B376" s="29"/>
      <c r="C376" s="4" t="s">
        <v>96</v>
      </c>
      <c r="D376" s="4"/>
      <c r="E376" s="4"/>
      <c r="F376" s="4"/>
      <c r="G376" s="4"/>
      <c r="H376" s="30"/>
      <c r="I376" s="31"/>
      <c r="J376" s="31"/>
      <c r="K376" s="31"/>
      <c r="L376" s="31"/>
      <c r="M376" s="70"/>
      <c r="N376" s="60"/>
    </row>
    <row r="377" spans="2:14" ht="15">
      <c r="B377" s="29"/>
      <c r="C377" s="4" t="s">
        <v>118</v>
      </c>
      <c r="D377" s="4"/>
      <c r="E377" s="4"/>
      <c r="F377" s="4"/>
      <c r="G377" s="4"/>
      <c r="H377" s="30"/>
      <c r="I377" s="31">
        <f aca="true" t="shared" si="49" ref="I377:L378">I378</f>
        <v>25487.21</v>
      </c>
      <c r="J377" s="31">
        <f t="shared" si="49"/>
        <v>28000</v>
      </c>
      <c r="K377" s="31">
        <f t="shared" si="49"/>
        <v>28000</v>
      </c>
      <c r="L377" s="31">
        <f t="shared" si="49"/>
        <v>23398.98</v>
      </c>
      <c r="M377" s="60">
        <f t="shared" si="40"/>
        <v>91.8067532695811</v>
      </c>
      <c r="N377" s="60">
        <f aca="true" t="shared" si="50" ref="N377:N382">SUM(L377/K377)*100</f>
        <v>83.56778571428572</v>
      </c>
    </row>
    <row r="378" spans="2:14" ht="15">
      <c r="B378" s="4" t="s">
        <v>145</v>
      </c>
      <c r="C378" s="43"/>
      <c r="D378" s="43"/>
      <c r="E378" s="43"/>
      <c r="F378" s="43"/>
      <c r="G378" s="43"/>
      <c r="H378" s="45"/>
      <c r="I378" s="44">
        <f t="shared" si="49"/>
        <v>25487.21</v>
      </c>
      <c r="J378" s="44">
        <f t="shared" si="49"/>
        <v>28000</v>
      </c>
      <c r="K378" s="44">
        <f t="shared" si="49"/>
        <v>28000</v>
      </c>
      <c r="L378" s="44">
        <f t="shared" si="49"/>
        <v>23398.98</v>
      </c>
      <c r="M378" s="60">
        <f t="shared" si="40"/>
        <v>91.8067532695811</v>
      </c>
      <c r="N378" s="60">
        <f t="shared" si="50"/>
        <v>83.56778571428572</v>
      </c>
    </row>
    <row r="379" spans="2:14" ht="15">
      <c r="B379" s="5">
        <v>3</v>
      </c>
      <c r="C379" s="4" t="s">
        <v>0</v>
      </c>
      <c r="D379" s="7"/>
      <c r="E379" s="7"/>
      <c r="F379" s="7"/>
      <c r="I379" s="27">
        <f>SUM(I380+I384)</f>
        <v>25487.21</v>
      </c>
      <c r="J379" s="27">
        <f>SUM(J380+J384)</f>
        <v>28000</v>
      </c>
      <c r="K379" s="27">
        <f>SUM(K380+K384)</f>
        <v>28000</v>
      </c>
      <c r="L379" s="27">
        <f>SUM(L380+L384)</f>
        <v>23398.98</v>
      </c>
      <c r="M379" s="56">
        <f t="shared" si="40"/>
        <v>91.8067532695811</v>
      </c>
      <c r="N379" s="60">
        <f t="shared" si="50"/>
        <v>83.56778571428572</v>
      </c>
    </row>
    <row r="380" spans="2:14" ht="12.75">
      <c r="B380" s="5">
        <v>32</v>
      </c>
      <c r="C380" s="4" t="s">
        <v>10</v>
      </c>
      <c r="D380" s="7"/>
      <c r="E380" s="7"/>
      <c r="F380" s="7"/>
      <c r="I380" s="27">
        <f aca="true" t="shared" si="51" ref="I380:L381">I381</f>
        <v>15487.21</v>
      </c>
      <c r="J380" s="27">
        <f t="shared" si="51"/>
        <v>18000</v>
      </c>
      <c r="K380" s="27">
        <f t="shared" si="51"/>
        <v>18000</v>
      </c>
      <c r="L380" s="27">
        <f t="shared" si="51"/>
        <v>13398.98</v>
      </c>
      <c r="M380" s="56">
        <f t="shared" si="40"/>
        <v>86.51642226069124</v>
      </c>
      <c r="N380" s="56">
        <f t="shared" si="50"/>
        <v>74.43877777777777</v>
      </c>
    </row>
    <row r="381" spans="2:14" ht="12.75">
      <c r="B381" s="8">
        <v>323</v>
      </c>
      <c r="C381" s="7" t="s">
        <v>1</v>
      </c>
      <c r="D381" s="7"/>
      <c r="E381" s="7"/>
      <c r="F381" s="7"/>
      <c r="G381" s="7"/>
      <c r="I381" s="24">
        <f t="shared" si="51"/>
        <v>15487.21</v>
      </c>
      <c r="J381" s="24">
        <f t="shared" si="51"/>
        <v>18000</v>
      </c>
      <c r="K381" s="24">
        <f t="shared" si="51"/>
        <v>18000</v>
      </c>
      <c r="L381" s="24">
        <f t="shared" si="51"/>
        <v>13398.98</v>
      </c>
      <c r="M381" s="57">
        <f t="shared" si="40"/>
        <v>86.51642226069124</v>
      </c>
      <c r="N381" s="57">
        <f t="shared" si="50"/>
        <v>74.43877777777777</v>
      </c>
    </row>
    <row r="382" spans="2:14" ht="12.75">
      <c r="B382" s="8">
        <v>3237</v>
      </c>
      <c r="C382" s="7" t="s">
        <v>2</v>
      </c>
      <c r="D382" s="7"/>
      <c r="E382" s="7"/>
      <c r="F382" s="7"/>
      <c r="I382" s="6">
        <v>15487.21</v>
      </c>
      <c r="J382" s="6">
        <v>18000</v>
      </c>
      <c r="K382" s="48">
        <v>18000</v>
      </c>
      <c r="L382" s="48">
        <v>13398.98</v>
      </c>
      <c r="M382" s="57">
        <f t="shared" si="40"/>
        <v>86.51642226069124</v>
      </c>
      <c r="N382" s="57">
        <f t="shared" si="50"/>
        <v>74.43877777777777</v>
      </c>
    </row>
    <row r="383" spans="2:14" ht="15.75" customHeight="1">
      <c r="B383" s="7"/>
      <c r="C383" s="53"/>
      <c r="D383" s="7"/>
      <c r="E383" s="7"/>
      <c r="F383" s="7"/>
      <c r="G383" s="7"/>
      <c r="I383" s="6"/>
      <c r="J383" s="6"/>
      <c r="K383" s="24"/>
      <c r="L383" s="6"/>
      <c r="M383" s="57"/>
      <c r="N383" s="56"/>
    </row>
    <row r="384" spans="2:14" ht="15.75" customHeight="1">
      <c r="B384" s="5">
        <v>38</v>
      </c>
      <c r="C384" s="4" t="s">
        <v>42</v>
      </c>
      <c r="D384" s="7"/>
      <c r="E384" s="7"/>
      <c r="F384" s="7"/>
      <c r="I384" s="27">
        <f aca="true" t="shared" si="52" ref="I384:L385">I385</f>
        <v>10000</v>
      </c>
      <c r="J384" s="27">
        <f t="shared" si="52"/>
        <v>10000</v>
      </c>
      <c r="K384" s="27">
        <f t="shared" si="52"/>
        <v>10000</v>
      </c>
      <c r="L384" s="27">
        <f t="shared" si="52"/>
        <v>10000</v>
      </c>
      <c r="M384" s="56">
        <f t="shared" si="40"/>
        <v>100</v>
      </c>
      <c r="N384" s="56">
        <f>SUM(L384/K384)*100</f>
        <v>100</v>
      </c>
    </row>
    <row r="385" spans="2:14" ht="15.75" customHeight="1">
      <c r="B385" s="8">
        <v>381</v>
      </c>
      <c r="C385" s="7" t="s">
        <v>27</v>
      </c>
      <c r="D385" s="7"/>
      <c r="E385" s="7"/>
      <c r="F385" s="7"/>
      <c r="I385" s="24">
        <f t="shared" si="52"/>
        <v>10000</v>
      </c>
      <c r="J385" s="24">
        <f t="shared" si="52"/>
        <v>10000</v>
      </c>
      <c r="K385" s="24">
        <f t="shared" si="52"/>
        <v>10000</v>
      </c>
      <c r="L385" s="24">
        <f t="shared" si="52"/>
        <v>10000</v>
      </c>
      <c r="M385" s="57">
        <f t="shared" si="40"/>
        <v>100</v>
      </c>
      <c r="N385" s="57">
        <f>SUM(L385/K385)*100</f>
        <v>100</v>
      </c>
    </row>
    <row r="386" spans="2:14" ht="15.75" customHeight="1">
      <c r="B386" s="8">
        <v>3811</v>
      </c>
      <c r="C386" s="7" t="s">
        <v>28</v>
      </c>
      <c r="D386" s="7"/>
      <c r="E386" s="7"/>
      <c r="F386" s="7"/>
      <c r="I386" s="6">
        <v>10000</v>
      </c>
      <c r="J386" s="6">
        <v>10000</v>
      </c>
      <c r="K386" s="24">
        <v>10000</v>
      </c>
      <c r="L386" s="24">
        <v>10000</v>
      </c>
      <c r="M386" s="57">
        <f t="shared" si="40"/>
        <v>100</v>
      </c>
      <c r="N386" s="57">
        <f>SUM(L386/K386)*100</f>
        <v>100</v>
      </c>
    </row>
    <row r="387" spans="2:14" ht="15.75" customHeight="1">
      <c r="B387" s="8"/>
      <c r="C387" s="7"/>
      <c r="D387" s="7"/>
      <c r="E387" s="7"/>
      <c r="F387" s="7"/>
      <c r="G387" s="7"/>
      <c r="I387" s="6"/>
      <c r="J387" s="6"/>
      <c r="K387" s="24"/>
      <c r="L387" s="6"/>
      <c r="M387" s="57"/>
      <c r="N387" s="60"/>
    </row>
    <row r="388" spans="2:14" ht="15.75" customHeight="1">
      <c r="B388" s="29" t="s">
        <v>119</v>
      </c>
      <c r="C388" s="29"/>
      <c r="D388" s="29"/>
      <c r="E388" s="29"/>
      <c r="F388" s="29"/>
      <c r="G388" s="29"/>
      <c r="H388" s="30"/>
      <c r="I388" s="31">
        <f>I390</f>
        <v>67760.94</v>
      </c>
      <c r="J388" s="31">
        <f>J390</f>
        <v>372000</v>
      </c>
      <c r="K388" s="31">
        <f>K390</f>
        <v>242000</v>
      </c>
      <c r="L388" s="31">
        <f>L390</f>
        <v>232841.04</v>
      </c>
      <c r="M388" s="60">
        <f t="shared" si="40"/>
        <v>343.62132520593724</v>
      </c>
      <c r="N388" s="60">
        <f>SUM(L388/K388)*100</f>
        <v>96.21530578512397</v>
      </c>
    </row>
    <row r="389" spans="2:14" ht="15.75" customHeight="1">
      <c r="B389" s="29"/>
      <c r="C389" s="4" t="s">
        <v>96</v>
      </c>
      <c r="D389" s="4"/>
      <c r="E389" s="4"/>
      <c r="F389" s="4"/>
      <c r="G389" s="4"/>
      <c r="H389" s="51"/>
      <c r="I389" s="55"/>
      <c r="J389" s="55"/>
      <c r="K389" s="55"/>
      <c r="L389" s="55"/>
      <c r="M389" s="60"/>
      <c r="N389" s="60"/>
    </row>
    <row r="390" spans="2:14" ht="15.75" customHeight="1">
      <c r="B390" s="29" t="s">
        <v>120</v>
      </c>
      <c r="C390" s="29"/>
      <c r="D390" s="29"/>
      <c r="E390" s="29"/>
      <c r="F390" s="29"/>
      <c r="G390" s="29"/>
      <c r="H390" s="30"/>
      <c r="I390" s="31">
        <f>I392+I412+I402+I432</f>
        <v>67760.94</v>
      </c>
      <c r="J390" s="31">
        <f>J392+J412+J402+J432</f>
        <v>372000</v>
      </c>
      <c r="K390" s="31">
        <f>K392+K412+K402+K432</f>
        <v>242000</v>
      </c>
      <c r="L390" s="31">
        <f>L392+L412+L402+L432</f>
        <v>232841.04</v>
      </c>
      <c r="M390" s="60">
        <f t="shared" si="40"/>
        <v>343.62132520593724</v>
      </c>
      <c r="N390" s="60">
        <f>SUM(L390/K390)*100</f>
        <v>96.21530578512397</v>
      </c>
    </row>
    <row r="391" spans="2:14" ht="15.75" customHeight="1">
      <c r="B391" s="29"/>
      <c r="C391" s="29"/>
      <c r="D391" s="29"/>
      <c r="E391" s="29"/>
      <c r="F391" s="29"/>
      <c r="G391" s="29"/>
      <c r="H391" s="30"/>
      <c r="I391" s="31"/>
      <c r="J391" s="31"/>
      <c r="K391" s="31"/>
      <c r="L391" s="31"/>
      <c r="M391" s="57"/>
      <c r="N391" s="60"/>
    </row>
    <row r="392" spans="2:14" ht="15.75" customHeight="1">
      <c r="B392" s="30"/>
      <c r="C392" s="29" t="s">
        <v>121</v>
      </c>
      <c r="D392" s="29"/>
      <c r="E392" s="29"/>
      <c r="F392" s="29"/>
      <c r="G392" s="29"/>
      <c r="H392" s="30"/>
      <c r="I392" s="31">
        <f>I393</f>
        <v>4273.81</v>
      </c>
      <c r="J392" s="31">
        <f>J393</f>
        <v>10000</v>
      </c>
      <c r="K392" s="31">
        <f>K393</f>
        <v>10000</v>
      </c>
      <c r="L392" s="31">
        <f>L393</f>
        <v>6355.9</v>
      </c>
      <c r="M392" s="60">
        <f aca="true" t="shared" si="53" ref="M392:M455">SUM(L392/I392)*100</f>
        <v>148.71742075571913</v>
      </c>
      <c r="N392" s="60">
        <f>SUM(L392/K392)*100</f>
        <v>63.559</v>
      </c>
    </row>
    <row r="393" spans="2:14" ht="15" customHeight="1">
      <c r="B393" s="5">
        <v>3</v>
      </c>
      <c r="C393" s="4" t="s">
        <v>0</v>
      </c>
      <c r="D393" s="7"/>
      <c r="E393" s="7"/>
      <c r="F393" s="7"/>
      <c r="I393" s="27">
        <f>SUM(I394+I398)</f>
        <v>4273.81</v>
      </c>
      <c r="J393" s="27">
        <f>SUM(J394+J398)</f>
        <v>10000</v>
      </c>
      <c r="K393" s="27">
        <f>SUM(K394+K398)</f>
        <v>10000</v>
      </c>
      <c r="L393" s="27">
        <f>SUM(L394+L398)</f>
        <v>6355.9</v>
      </c>
      <c r="M393" s="56">
        <f t="shared" si="53"/>
        <v>148.71742075571913</v>
      </c>
      <c r="N393" s="56">
        <f>SUM(L393/K393)*100</f>
        <v>63.559</v>
      </c>
    </row>
    <row r="394" spans="2:14" ht="12.75">
      <c r="B394" s="5">
        <v>37</v>
      </c>
      <c r="C394" s="4" t="s">
        <v>226</v>
      </c>
      <c r="D394" s="7"/>
      <c r="E394" s="7"/>
      <c r="F394" s="7"/>
      <c r="I394" s="27">
        <f aca="true" t="shared" si="54" ref="I394:L395">I395</f>
        <v>0</v>
      </c>
      <c r="J394" s="27">
        <f t="shared" si="54"/>
        <v>3000</v>
      </c>
      <c r="K394" s="27">
        <f t="shared" si="54"/>
        <v>3000</v>
      </c>
      <c r="L394" s="27">
        <f t="shared" si="54"/>
        <v>0</v>
      </c>
      <c r="M394" s="56">
        <v>0</v>
      </c>
      <c r="N394" s="57">
        <f>SUM(L394/K394)*100</f>
        <v>0</v>
      </c>
    </row>
    <row r="395" spans="2:14" ht="15.75" customHeight="1">
      <c r="B395" s="46">
        <v>372</v>
      </c>
      <c r="C395" s="47" t="s">
        <v>123</v>
      </c>
      <c r="D395" s="47"/>
      <c r="E395" s="47"/>
      <c r="F395" s="47"/>
      <c r="G395" s="47"/>
      <c r="H395" s="47"/>
      <c r="I395" s="48">
        <f t="shared" si="54"/>
        <v>0</v>
      </c>
      <c r="J395" s="48">
        <f t="shared" si="54"/>
        <v>3000</v>
      </c>
      <c r="K395" s="48">
        <f t="shared" si="54"/>
        <v>3000</v>
      </c>
      <c r="L395" s="48">
        <f t="shared" si="54"/>
        <v>0</v>
      </c>
      <c r="M395" s="57">
        <v>0</v>
      </c>
      <c r="N395" s="57">
        <f>SUM(L395/K395)*100</f>
        <v>0</v>
      </c>
    </row>
    <row r="396" spans="2:14" ht="12.75">
      <c r="B396" s="9">
        <v>3721</v>
      </c>
      <c r="C396" s="18" t="s">
        <v>124</v>
      </c>
      <c r="I396" s="6">
        <v>0</v>
      </c>
      <c r="J396" s="6">
        <v>3000</v>
      </c>
      <c r="K396" s="26">
        <v>3000</v>
      </c>
      <c r="L396" s="26">
        <v>0</v>
      </c>
      <c r="M396" s="57">
        <v>0</v>
      </c>
      <c r="N396" s="57">
        <f>SUM(L396/K396)*100</f>
        <v>0</v>
      </c>
    </row>
    <row r="397" spans="2:14" ht="2.25" customHeight="1">
      <c r="B397" s="46"/>
      <c r="C397" s="47"/>
      <c r="D397" s="47"/>
      <c r="E397" s="47"/>
      <c r="F397" s="47"/>
      <c r="G397" s="47"/>
      <c r="H397" s="47"/>
      <c r="I397" s="57"/>
      <c r="J397" s="57"/>
      <c r="K397" s="48"/>
      <c r="L397" s="6"/>
      <c r="M397" s="57"/>
      <c r="N397" s="60"/>
    </row>
    <row r="398" spans="2:14" ht="14.25" customHeight="1">
      <c r="B398" s="5">
        <v>38</v>
      </c>
      <c r="C398" s="4" t="s">
        <v>42</v>
      </c>
      <c r="D398" s="7"/>
      <c r="E398" s="7"/>
      <c r="F398" s="7"/>
      <c r="I398" s="27">
        <f aca="true" t="shared" si="55" ref="I398:L399">I399</f>
        <v>4273.81</v>
      </c>
      <c r="J398" s="27">
        <f t="shared" si="55"/>
        <v>7000</v>
      </c>
      <c r="K398" s="27">
        <f t="shared" si="55"/>
        <v>7000</v>
      </c>
      <c r="L398" s="27">
        <f t="shared" si="55"/>
        <v>6355.9</v>
      </c>
      <c r="M398" s="56">
        <f t="shared" si="53"/>
        <v>148.71742075571913</v>
      </c>
      <c r="N398" s="60">
        <f>SUM(L398/K398)*100</f>
        <v>90.79857142857144</v>
      </c>
    </row>
    <row r="399" spans="2:14" ht="14.25" customHeight="1">
      <c r="B399" s="8">
        <v>381</v>
      </c>
      <c r="C399" s="7" t="s">
        <v>27</v>
      </c>
      <c r="D399" s="7"/>
      <c r="E399" s="7"/>
      <c r="F399" s="7"/>
      <c r="I399" s="24">
        <f t="shared" si="55"/>
        <v>4273.81</v>
      </c>
      <c r="J399" s="24">
        <f t="shared" si="55"/>
        <v>7000</v>
      </c>
      <c r="K399" s="24">
        <f t="shared" si="55"/>
        <v>7000</v>
      </c>
      <c r="L399" s="24">
        <f t="shared" si="55"/>
        <v>6355.9</v>
      </c>
      <c r="M399" s="57">
        <f t="shared" si="53"/>
        <v>148.71742075571913</v>
      </c>
      <c r="N399" s="60">
        <f>SUM(L399/K399)*100</f>
        <v>90.79857142857144</v>
      </c>
    </row>
    <row r="400" spans="2:14" ht="14.25" customHeight="1">
      <c r="B400" s="8">
        <v>3811</v>
      </c>
      <c r="C400" s="7" t="s">
        <v>28</v>
      </c>
      <c r="D400" s="7"/>
      <c r="E400" s="7"/>
      <c r="F400" s="7"/>
      <c r="I400" s="6">
        <v>4273.81</v>
      </c>
      <c r="J400" s="6">
        <v>7000</v>
      </c>
      <c r="K400" s="24">
        <v>7000</v>
      </c>
      <c r="L400" s="24">
        <v>6355.9</v>
      </c>
      <c r="M400" s="57">
        <f t="shared" si="53"/>
        <v>148.71742075571913</v>
      </c>
      <c r="N400" s="60">
        <f>SUM(L400/K400)*100</f>
        <v>90.79857142857144</v>
      </c>
    </row>
    <row r="401" spans="2:14" ht="14.25" customHeight="1">
      <c r="B401" s="8"/>
      <c r="C401" s="7"/>
      <c r="D401" s="7"/>
      <c r="E401" s="7"/>
      <c r="F401" s="7"/>
      <c r="I401" s="6"/>
      <c r="J401" s="6"/>
      <c r="K401" s="24"/>
      <c r="L401" s="24"/>
      <c r="M401" s="57"/>
      <c r="N401" s="60"/>
    </row>
    <row r="402" spans="2:14" ht="14.25" customHeight="1">
      <c r="B402" s="29"/>
      <c r="C402" s="29" t="s">
        <v>223</v>
      </c>
      <c r="D402" s="29"/>
      <c r="E402" s="29"/>
      <c r="F402" s="29"/>
      <c r="G402" s="29"/>
      <c r="H402" s="30"/>
      <c r="I402" s="31">
        <f>I403+I407</f>
        <v>41839.94</v>
      </c>
      <c r="J402" s="31">
        <f>J403+J407</f>
        <v>60000</v>
      </c>
      <c r="K402" s="31">
        <f>K403+K407</f>
        <v>0</v>
      </c>
      <c r="L402" s="31">
        <f>L403+L407</f>
        <v>0</v>
      </c>
      <c r="M402" s="60">
        <f t="shared" si="53"/>
        <v>0</v>
      </c>
      <c r="N402" s="62">
        <f>N407</f>
        <v>0</v>
      </c>
    </row>
    <row r="403" spans="2:14" ht="14.25" customHeight="1">
      <c r="B403" s="5">
        <v>3</v>
      </c>
      <c r="C403" s="4" t="s">
        <v>0</v>
      </c>
      <c r="D403" s="4"/>
      <c r="E403" s="4"/>
      <c r="F403" s="4"/>
      <c r="G403" s="4"/>
      <c r="H403" s="7"/>
      <c r="I403" s="27">
        <f>I404</f>
        <v>0</v>
      </c>
      <c r="J403" s="27">
        <f aca="true" t="shared" si="56" ref="J403:L405">J404</f>
        <v>60000</v>
      </c>
      <c r="K403" s="27">
        <f t="shared" si="56"/>
        <v>0</v>
      </c>
      <c r="L403" s="27">
        <f t="shared" si="56"/>
        <v>0</v>
      </c>
      <c r="M403" s="56">
        <v>0</v>
      </c>
      <c r="N403" s="27">
        <f>N408</f>
        <v>0</v>
      </c>
    </row>
    <row r="404" spans="2:14" ht="14.25" customHeight="1">
      <c r="B404" s="5">
        <v>32</v>
      </c>
      <c r="C404" s="4" t="s">
        <v>10</v>
      </c>
      <c r="D404" s="4"/>
      <c r="E404" s="4"/>
      <c r="F404" s="4"/>
      <c r="G404" s="4"/>
      <c r="H404" s="7"/>
      <c r="I404" s="27">
        <f>I405</f>
        <v>0</v>
      </c>
      <c r="J404" s="27">
        <f t="shared" si="56"/>
        <v>60000</v>
      </c>
      <c r="K404" s="27">
        <f t="shared" si="56"/>
        <v>0</v>
      </c>
      <c r="L404" s="27">
        <f t="shared" si="56"/>
        <v>0</v>
      </c>
      <c r="M404" s="56">
        <v>0</v>
      </c>
      <c r="N404" s="27">
        <f>N409</f>
        <v>0</v>
      </c>
    </row>
    <row r="405" spans="2:14" ht="14.25" customHeight="1">
      <c r="B405" s="46">
        <v>323</v>
      </c>
      <c r="C405" s="47" t="s">
        <v>1</v>
      </c>
      <c r="D405" s="47"/>
      <c r="E405" s="47"/>
      <c r="F405" s="47"/>
      <c r="G405" s="47"/>
      <c r="H405" s="47"/>
      <c r="I405" s="48">
        <f>I406</f>
        <v>0</v>
      </c>
      <c r="J405" s="48">
        <f t="shared" si="56"/>
        <v>60000</v>
      </c>
      <c r="K405" s="48">
        <f t="shared" si="56"/>
        <v>0</v>
      </c>
      <c r="L405" s="48">
        <f t="shared" si="56"/>
        <v>0</v>
      </c>
      <c r="M405" s="57">
        <v>0</v>
      </c>
      <c r="N405" s="48">
        <f>N410</f>
        <v>0</v>
      </c>
    </row>
    <row r="406" spans="2:14" ht="14.25" customHeight="1">
      <c r="B406" s="46">
        <v>3237</v>
      </c>
      <c r="C406" s="47" t="s">
        <v>2</v>
      </c>
      <c r="D406" s="47"/>
      <c r="E406" s="47"/>
      <c r="F406" s="47"/>
      <c r="G406" s="47"/>
      <c r="H406" s="47"/>
      <c r="I406" s="48">
        <v>0</v>
      </c>
      <c r="J406" s="48">
        <v>60000</v>
      </c>
      <c r="K406" s="48">
        <v>0</v>
      </c>
      <c r="L406" s="48">
        <v>0</v>
      </c>
      <c r="M406" s="57">
        <v>0</v>
      </c>
      <c r="N406" s="48">
        <f>N411</f>
        <v>0</v>
      </c>
    </row>
    <row r="407" spans="2:14" ht="15">
      <c r="B407" s="58">
        <v>4</v>
      </c>
      <c r="C407" s="51" t="s">
        <v>20</v>
      </c>
      <c r="D407" s="51"/>
      <c r="E407" s="51"/>
      <c r="F407" s="51"/>
      <c r="G407" s="50"/>
      <c r="H407" s="30"/>
      <c r="I407" s="27">
        <f>I408</f>
        <v>41839.94</v>
      </c>
      <c r="J407" s="20">
        <f aca="true" t="shared" si="57" ref="J407:L409">J408</f>
        <v>0</v>
      </c>
      <c r="K407" s="20">
        <f t="shared" si="57"/>
        <v>0</v>
      </c>
      <c r="L407" s="20">
        <f t="shared" si="57"/>
        <v>0</v>
      </c>
      <c r="M407" s="56">
        <f t="shared" si="53"/>
        <v>0</v>
      </c>
      <c r="N407" s="55">
        <f>N408</f>
        <v>0</v>
      </c>
    </row>
    <row r="408" spans="2:14" ht="14.25" customHeight="1">
      <c r="B408" s="58">
        <v>41</v>
      </c>
      <c r="C408" s="51" t="s">
        <v>224</v>
      </c>
      <c r="D408" s="51"/>
      <c r="E408" s="51"/>
      <c r="F408" s="51"/>
      <c r="G408" s="50"/>
      <c r="H408" s="30"/>
      <c r="I408" s="27">
        <f>I409</f>
        <v>41839.94</v>
      </c>
      <c r="J408" s="20">
        <f t="shared" si="57"/>
        <v>0</v>
      </c>
      <c r="K408" s="20">
        <f t="shared" si="57"/>
        <v>0</v>
      </c>
      <c r="L408" s="20">
        <f t="shared" si="57"/>
        <v>0</v>
      </c>
      <c r="M408" s="56">
        <f t="shared" si="53"/>
        <v>0</v>
      </c>
      <c r="N408" s="55">
        <f>N409</f>
        <v>0</v>
      </c>
    </row>
    <row r="409" spans="2:14" ht="14.25" customHeight="1">
      <c r="B409" s="46">
        <v>411</v>
      </c>
      <c r="C409" s="47" t="s">
        <v>225</v>
      </c>
      <c r="D409" s="47"/>
      <c r="E409" s="47"/>
      <c r="F409" s="47"/>
      <c r="G409" s="61"/>
      <c r="H409" s="61"/>
      <c r="I409" s="63">
        <f>I410</f>
        <v>41839.94</v>
      </c>
      <c r="J409" s="57">
        <f t="shared" si="57"/>
        <v>0</v>
      </c>
      <c r="K409" s="57">
        <f t="shared" si="57"/>
        <v>0</v>
      </c>
      <c r="L409" s="57">
        <f t="shared" si="57"/>
        <v>0</v>
      </c>
      <c r="M409" s="57">
        <f t="shared" si="53"/>
        <v>0</v>
      </c>
      <c r="N409" s="48">
        <f>N410</f>
        <v>0</v>
      </c>
    </row>
    <row r="410" spans="2:14" ht="14.25" customHeight="1">
      <c r="B410" s="46">
        <v>4111</v>
      </c>
      <c r="C410" s="52" t="s">
        <v>24</v>
      </c>
      <c r="D410" s="47"/>
      <c r="E410" s="47"/>
      <c r="F410" s="47"/>
      <c r="G410" s="61"/>
      <c r="H410" s="61"/>
      <c r="I410" s="63">
        <v>41839.94</v>
      </c>
      <c r="J410" s="48">
        <v>0</v>
      </c>
      <c r="K410" s="57">
        <v>0</v>
      </c>
      <c r="L410" s="6">
        <v>0</v>
      </c>
      <c r="M410" s="57">
        <f t="shared" si="53"/>
        <v>0</v>
      </c>
      <c r="N410" s="48">
        <f>N411</f>
        <v>0</v>
      </c>
    </row>
    <row r="411" spans="2:14" ht="15">
      <c r="B411" s="8"/>
      <c r="C411" s="7"/>
      <c r="D411" s="7"/>
      <c r="E411" s="7"/>
      <c r="F411" s="7"/>
      <c r="I411" s="6"/>
      <c r="J411" s="6"/>
      <c r="K411" s="24"/>
      <c r="L411" s="24"/>
      <c r="M411" s="57"/>
      <c r="N411" s="62"/>
    </row>
    <row r="412" spans="2:14" ht="14.25" customHeight="1">
      <c r="B412" s="8"/>
      <c r="C412" s="50" t="s">
        <v>179</v>
      </c>
      <c r="D412" s="50"/>
      <c r="E412" s="50"/>
      <c r="F412" s="50"/>
      <c r="G412" s="50"/>
      <c r="H412" s="50"/>
      <c r="I412" s="62">
        <f>I413+I423</f>
        <v>20810.32</v>
      </c>
      <c r="J412" s="62">
        <f>J413+J423</f>
        <v>300000</v>
      </c>
      <c r="K412" s="62">
        <f>K413+K423</f>
        <v>230000</v>
      </c>
      <c r="L412" s="62">
        <f>L413+L423</f>
        <v>226088.47</v>
      </c>
      <c r="M412" s="60">
        <f t="shared" si="53"/>
        <v>1086.424764251583</v>
      </c>
      <c r="N412" s="62">
        <f>N413</f>
        <v>97.12207368421053</v>
      </c>
    </row>
    <row r="413" spans="2:14" ht="15" customHeight="1">
      <c r="B413" s="5">
        <v>3</v>
      </c>
      <c r="C413" s="4" t="s">
        <v>0</v>
      </c>
      <c r="D413" s="7"/>
      <c r="E413" s="7"/>
      <c r="F413" s="7"/>
      <c r="H413" s="45"/>
      <c r="I413" s="31">
        <f>I414</f>
        <v>20810.32</v>
      </c>
      <c r="J413" s="31">
        <f>J414</f>
        <v>300000</v>
      </c>
      <c r="K413" s="31">
        <f>K414</f>
        <v>95000</v>
      </c>
      <c r="L413" s="31">
        <f>L414</f>
        <v>92265.97</v>
      </c>
      <c r="M413" s="56">
        <f t="shared" si="53"/>
        <v>443.3664162780774</v>
      </c>
      <c r="N413" s="31">
        <f>N414</f>
        <v>97.12207368421053</v>
      </c>
    </row>
    <row r="414" spans="2:14" ht="13.5" customHeight="1">
      <c r="B414" s="5">
        <v>32</v>
      </c>
      <c r="C414" s="4" t="s">
        <v>10</v>
      </c>
      <c r="D414" s="7"/>
      <c r="E414" s="7"/>
      <c r="F414" s="7"/>
      <c r="I414" s="27">
        <f>I415+I417+I420</f>
        <v>20810.32</v>
      </c>
      <c r="J414" s="27">
        <f>J415+J417+J420</f>
        <v>300000</v>
      </c>
      <c r="K414" s="27">
        <f>K415+K417+K420</f>
        <v>95000</v>
      </c>
      <c r="L414" s="27">
        <f>L415+L417+L420</f>
        <v>92265.97</v>
      </c>
      <c r="M414" s="56">
        <f t="shared" si="53"/>
        <v>443.3664162780774</v>
      </c>
      <c r="N414" s="56">
        <f aca="true" t="shared" si="58" ref="N414:N421">SUM(L414/K414)*100</f>
        <v>97.12207368421053</v>
      </c>
    </row>
    <row r="415" spans="2:14" ht="12.75">
      <c r="B415" s="8">
        <v>322</v>
      </c>
      <c r="C415" s="7" t="s">
        <v>11</v>
      </c>
      <c r="D415" s="7"/>
      <c r="E415" s="7"/>
      <c r="F415" s="7"/>
      <c r="I415" s="24">
        <f>I416</f>
        <v>0</v>
      </c>
      <c r="J415" s="24">
        <f>J416</f>
        <v>0</v>
      </c>
      <c r="K415" s="24">
        <f>K416</f>
        <v>10000</v>
      </c>
      <c r="L415" s="24">
        <f>L416</f>
        <v>9650.3</v>
      </c>
      <c r="M415" s="57">
        <v>0</v>
      </c>
      <c r="N415" s="57">
        <f t="shared" si="58"/>
        <v>96.503</v>
      </c>
    </row>
    <row r="416" spans="2:14" ht="12.75">
      <c r="B416" s="8">
        <v>3221</v>
      </c>
      <c r="C416" s="7" t="s">
        <v>12</v>
      </c>
      <c r="D416" s="7"/>
      <c r="E416" s="7"/>
      <c r="F416" s="7"/>
      <c r="I416" s="6">
        <v>0</v>
      </c>
      <c r="J416" s="6">
        <v>0</v>
      </c>
      <c r="K416" s="24">
        <v>10000</v>
      </c>
      <c r="L416" s="24">
        <v>9650.3</v>
      </c>
      <c r="M416" s="57">
        <v>0</v>
      </c>
      <c r="N416" s="57">
        <f t="shared" si="58"/>
        <v>96.503</v>
      </c>
    </row>
    <row r="417" spans="2:14" ht="14.25">
      <c r="B417" s="8">
        <v>323</v>
      </c>
      <c r="C417" s="7" t="s">
        <v>1</v>
      </c>
      <c r="D417" s="7"/>
      <c r="E417" s="7"/>
      <c r="F417" s="7"/>
      <c r="H417" s="45"/>
      <c r="I417" s="48">
        <f>I418+I419</f>
        <v>20810.32</v>
      </c>
      <c r="J417" s="48">
        <f>J418+J419</f>
        <v>300000</v>
      </c>
      <c r="K417" s="48">
        <f>K418+K419</f>
        <v>55000</v>
      </c>
      <c r="L417" s="48">
        <f>L418+L419</f>
        <v>53729.94</v>
      </c>
      <c r="M417" s="57">
        <f t="shared" si="53"/>
        <v>258.1889178061654</v>
      </c>
      <c r="N417" s="57">
        <f t="shared" si="58"/>
        <v>97.6908</v>
      </c>
    </row>
    <row r="418" spans="2:14" ht="14.25">
      <c r="B418" s="8">
        <v>3233</v>
      </c>
      <c r="C418" s="7" t="s">
        <v>15</v>
      </c>
      <c r="D418" s="7"/>
      <c r="E418" s="7"/>
      <c r="F418" s="7"/>
      <c r="H418" s="45"/>
      <c r="I418" s="86">
        <v>0</v>
      </c>
      <c r="J418" s="86">
        <v>0</v>
      </c>
      <c r="K418" s="48">
        <v>12000</v>
      </c>
      <c r="L418" s="48">
        <v>11480</v>
      </c>
      <c r="M418" s="57">
        <v>0</v>
      </c>
      <c r="N418" s="57">
        <f t="shared" si="58"/>
        <v>95.66666666666667</v>
      </c>
    </row>
    <row r="419" spans="2:14" ht="14.25">
      <c r="B419" s="8">
        <v>3237</v>
      </c>
      <c r="C419" s="7" t="s">
        <v>2</v>
      </c>
      <c r="D419" s="7"/>
      <c r="E419" s="7"/>
      <c r="F419" s="7"/>
      <c r="H419" s="45"/>
      <c r="I419" s="86">
        <v>20810.32</v>
      </c>
      <c r="J419" s="86">
        <v>300000</v>
      </c>
      <c r="K419" s="48">
        <v>43000</v>
      </c>
      <c r="L419" s="48">
        <v>42249.94</v>
      </c>
      <c r="M419" s="57">
        <f t="shared" si="53"/>
        <v>203.0239804097198</v>
      </c>
      <c r="N419" s="57">
        <f t="shared" si="58"/>
        <v>98.25567441860466</v>
      </c>
    </row>
    <row r="420" spans="2:14" ht="15" customHeight="1">
      <c r="B420" s="8">
        <v>329</v>
      </c>
      <c r="C420" s="18" t="s">
        <v>3</v>
      </c>
      <c r="D420" s="7"/>
      <c r="E420" s="7"/>
      <c r="F420" s="7"/>
      <c r="H420" s="45"/>
      <c r="I420" s="48">
        <f>I421</f>
        <v>0</v>
      </c>
      <c r="J420" s="48">
        <f>J421</f>
        <v>0</v>
      </c>
      <c r="K420" s="48">
        <f>K421</f>
        <v>30000</v>
      </c>
      <c r="L420" s="48">
        <f>L421</f>
        <v>28885.73</v>
      </c>
      <c r="M420" s="57">
        <v>0</v>
      </c>
      <c r="N420" s="57">
        <f t="shared" si="58"/>
        <v>96.28576666666666</v>
      </c>
    </row>
    <row r="421" spans="2:14" ht="14.25">
      <c r="B421" s="8">
        <v>3293</v>
      </c>
      <c r="C421" s="13" t="s">
        <v>4</v>
      </c>
      <c r="D421" s="7"/>
      <c r="E421" s="7"/>
      <c r="F421" s="7"/>
      <c r="H421" s="45"/>
      <c r="I421" s="86">
        <v>0</v>
      </c>
      <c r="J421" s="86">
        <v>0</v>
      </c>
      <c r="K421" s="48">
        <v>30000</v>
      </c>
      <c r="L421" s="48">
        <v>28885.73</v>
      </c>
      <c r="M421" s="57">
        <v>0</v>
      </c>
      <c r="N421" s="57">
        <f t="shared" si="58"/>
        <v>96.28576666666666</v>
      </c>
    </row>
    <row r="422" spans="2:14" ht="13.5" customHeight="1">
      <c r="B422" s="8"/>
      <c r="C422" s="13"/>
      <c r="D422" s="7"/>
      <c r="E422" s="7"/>
      <c r="F422" s="7"/>
      <c r="H422" s="45"/>
      <c r="I422" s="86"/>
      <c r="J422" s="86"/>
      <c r="K422" s="48"/>
      <c r="L422" s="48"/>
      <c r="M422" s="57"/>
      <c r="N422" s="57"/>
    </row>
    <row r="423" spans="2:14" ht="15">
      <c r="B423" s="49">
        <v>4</v>
      </c>
      <c r="C423" s="85" t="s">
        <v>20</v>
      </c>
      <c r="D423" s="50"/>
      <c r="E423" s="50"/>
      <c r="F423" s="50"/>
      <c r="G423" s="50"/>
      <c r="H423" s="50"/>
      <c r="I423" s="62">
        <f>I424</f>
        <v>0</v>
      </c>
      <c r="J423" s="62">
        <f>J424</f>
        <v>0</v>
      </c>
      <c r="K423" s="62">
        <f>K424</f>
        <v>135000</v>
      </c>
      <c r="L423" s="62">
        <f>L424</f>
        <v>133822.5</v>
      </c>
      <c r="M423" s="60">
        <v>0</v>
      </c>
      <c r="N423" s="60">
        <f aca="true" t="shared" si="59" ref="N423:N430">SUM(L423/K423)*100</f>
        <v>99.12777777777778</v>
      </c>
    </row>
    <row r="424" spans="2:14" ht="12.75">
      <c r="B424" s="58">
        <v>42</v>
      </c>
      <c r="C424" s="79" t="s">
        <v>79</v>
      </c>
      <c r="D424" s="51"/>
      <c r="E424" s="51"/>
      <c r="F424" s="51"/>
      <c r="G424" s="51"/>
      <c r="H424" s="51"/>
      <c r="I424" s="55">
        <f>I425+I428</f>
        <v>0</v>
      </c>
      <c r="J424" s="55">
        <f>J425+J428</f>
        <v>0</v>
      </c>
      <c r="K424" s="55">
        <f>K425+K428</f>
        <v>135000</v>
      </c>
      <c r="L424" s="55">
        <f>L425+L428</f>
        <v>133822.5</v>
      </c>
      <c r="M424" s="56">
        <v>0</v>
      </c>
      <c r="N424" s="56">
        <f t="shared" si="59"/>
        <v>99.12777777777778</v>
      </c>
    </row>
    <row r="425" spans="2:14" ht="15.75" customHeight="1">
      <c r="B425" s="8">
        <v>422</v>
      </c>
      <c r="C425" s="7" t="s">
        <v>211</v>
      </c>
      <c r="D425" s="7"/>
      <c r="E425" s="7"/>
      <c r="F425" s="7"/>
      <c r="I425" s="24">
        <f>I426+I427</f>
        <v>0</v>
      </c>
      <c r="J425" s="24">
        <f>J426+J427</f>
        <v>0</v>
      </c>
      <c r="K425" s="24">
        <f>K426+K427</f>
        <v>111000</v>
      </c>
      <c r="L425" s="24">
        <f>L426+L427</f>
        <v>110562.5</v>
      </c>
      <c r="M425" s="57">
        <v>0</v>
      </c>
      <c r="N425" s="57">
        <f t="shared" si="59"/>
        <v>99.60585585585585</v>
      </c>
    </row>
    <row r="426" spans="2:14" ht="14.25" customHeight="1">
      <c r="B426" s="8">
        <v>4221</v>
      </c>
      <c r="C426" s="7" t="s">
        <v>212</v>
      </c>
      <c r="D426" s="7"/>
      <c r="E426" s="7"/>
      <c r="F426" s="7"/>
      <c r="I426" s="6">
        <v>0</v>
      </c>
      <c r="J426" s="6">
        <v>0</v>
      </c>
      <c r="K426" s="24">
        <v>14500</v>
      </c>
      <c r="L426" s="24">
        <v>14351</v>
      </c>
      <c r="M426" s="57">
        <v>0</v>
      </c>
      <c r="N426" s="57">
        <f t="shared" si="59"/>
        <v>98.97241379310346</v>
      </c>
    </row>
    <row r="427" spans="2:14" ht="12.75">
      <c r="B427" s="8">
        <v>4227</v>
      </c>
      <c r="C427" s="7" t="s">
        <v>110</v>
      </c>
      <c r="D427" s="7"/>
      <c r="E427" s="7"/>
      <c r="F427" s="7"/>
      <c r="I427" s="6">
        <v>0</v>
      </c>
      <c r="J427" s="6">
        <v>0</v>
      </c>
      <c r="K427" s="24">
        <v>96500</v>
      </c>
      <c r="L427" s="24">
        <v>96211.5</v>
      </c>
      <c r="M427" s="57">
        <v>0</v>
      </c>
      <c r="N427" s="57">
        <f t="shared" si="59"/>
        <v>99.70103626943005</v>
      </c>
    </row>
    <row r="428" spans="2:14" ht="12.75">
      <c r="B428" s="8">
        <v>426</v>
      </c>
      <c r="C428" s="7" t="s">
        <v>147</v>
      </c>
      <c r="D428" s="7"/>
      <c r="E428" s="7"/>
      <c r="F428" s="7"/>
      <c r="I428" s="24">
        <f>I429+I430</f>
        <v>0</v>
      </c>
      <c r="J428" s="24">
        <f>J429+J430</f>
        <v>0</v>
      </c>
      <c r="K428" s="24">
        <f>K429+K430</f>
        <v>24000</v>
      </c>
      <c r="L428" s="24">
        <f>L429+L430</f>
        <v>23260</v>
      </c>
      <c r="M428" s="57">
        <v>0</v>
      </c>
      <c r="N428" s="57">
        <f t="shared" si="59"/>
        <v>96.91666666666666</v>
      </c>
    </row>
    <row r="429" spans="2:14" ht="15.75" customHeight="1">
      <c r="B429" s="8">
        <v>4262</v>
      </c>
      <c r="C429" s="7" t="s">
        <v>214</v>
      </c>
      <c r="D429" s="7"/>
      <c r="E429" s="7"/>
      <c r="F429" s="7"/>
      <c r="I429" s="6">
        <v>0</v>
      </c>
      <c r="J429" s="6">
        <v>0</v>
      </c>
      <c r="K429" s="24">
        <v>3000</v>
      </c>
      <c r="L429" s="24">
        <v>2540</v>
      </c>
      <c r="M429" s="57">
        <v>0</v>
      </c>
      <c r="N429" s="57">
        <f t="shared" si="59"/>
        <v>84.66666666666667</v>
      </c>
    </row>
    <row r="430" spans="2:14" ht="16.5" customHeight="1">
      <c r="B430" s="8">
        <v>4264</v>
      </c>
      <c r="C430" s="7" t="s">
        <v>215</v>
      </c>
      <c r="D430" s="7"/>
      <c r="E430" s="7"/>
      <c r="F430" s="7"/>
      <c r="I430" s="6">
        <v>0</v>
      </c>
      <c r="J430" s="6">
        <v>0</v>
      </c>
      <c r="K430" s="24">
        <v>21000</v>
      </c>
      <c r="L430" s="24">
        <v>20720</v>
      </c>
      <c r="M430" s="57">
        <v>0</v>
      </c>
      <c r="N430" s="57">
        <f t="shared" si="59"/>
        <v>98.66666666666667</v>
      </c>
    </row>
    <row r="431" spans="2:14" ht="13.5" customHeight="1">
      <c r="B431" s="8"/>
      <c r="C431" s="7"/>
      <c r="D431" s="7"/>
      <c r="E431" s="7"/>
      <c r="F431" s="7"/>
      <c r="I431" s="6"/>
      <c r="J431" s="6"/>
      <c r="K431" s="24"/>
      <c r="L431" s="24"/>
      <c r="M431" s="57"/>
      <c r="N431" s="57"/>
    </row>
    <row r="432" spans="2:14" ht="12" customHeight="1">
      <c r="B432" s="30"/>
      <c r="C432" s="29" t="s">
        <v>125</v>
      </c>
      <c r="D432" s="29"/>
      <c r="E432" s="29"/>
      <c r="F432" s="29"/>
      <c r="G432" s="29"/>
      <c r="H432" s="30"/>
      <c r="I432" s="31">
        <f>I433</f>
        <v>836.87</v>
      </c>
      <c r="J432" s="31">
        <f>J433</f>
        <v>2000</v>
      </c>
      <c r="K432" s="31">
        <f>K433</f>
        <v>2000</v>
      </c>
      <c r="L432" s="31">
        <f>L433</f>
        <v>396.67</v>
      </c>
      <c r="M432" s="60">
        <f t="shared" si="53"/>
        <v>47.399237635475046</v>
      </c>
      <c r="N432" s="60">
        <f aca="true" t="shared" si="60" ref="N432:N439">SUM(L432/K432)*100</f>
        <v>19.8335</v>
      </c>
    </row>
    <row r="433" spans="2:14" ht="13.5" customHeight="1">
      <c r="B433" s="5">
        <v>3</v>
      </c>
      <c r="C433" s="4" t="s">
        <v>0</v>
      </c>
      <c r="D433" s="7"/>
      <c r="E433" s="7"/>
      <c r="F433" s="7"/>
      <c r="I433" s="27">
        <f>SUM(I434+I437)</f>
        <v>836.87</v>
      </c>
      <c r="J433" s="27">
        <f>SUM(J434+J437)</f>
        <v>2000</v>
      </c>
      <c r="K433" s="27">
        <f>SUM(K434+K437)</f>
        <v>2000</v>
      </c>
      <c r="L433" s="27">
        <f>SUM(L434+L437)</f>
        <v>396.67</v>
      </c>
      <c r="M433" s="56">
        <f t="shared" si="53"/>
        <v>47.399237635475046</v>
      </c>
      <c r="N433" s="20">
        <f t="shared" si="60"/>
        <v>19.8335</v>
      </c>
    </row>
    <row r="434" spans="2:14" ht="14.25" customHeight="1">
      <c r="B434" s="5">
        <v>32</v>
      </c>
      <c r="C434" s="4" t="s">
        <v>222</v>
      </c>
      <c r="D434" s="7"/>
      <c r="E434" s="7"/>
      <c r="F434" s="7"/>
      <c r="I434" s="27">
        <f aca="true" t="shared" si="61" ref="I434:L435">I435</f>
        <v>0</v>
      </c>
      <c r="J434" s="27">
        <f t="shared" si="61"/>
        <v>1000</v>
      </c>
      <c r="K434" s="27">
        <f t="shared" si="61"/>
        <v>1000</v>
      </c>
      <c r="L434" s="27">
        <f t="shared" si="61"/>
        <v>0</v>
      </c>
      <c r="M434" s="57">
        <v>0</v>
      </c>
      <c r="N434" s="20">
        <f t="shared" si="60"/>
        <v>0</v>
      </c>
    </row>
    <row r="435" spans="2:14" ht="15" customHeight="1">
      <c r="B435" s="46">
        <v>372</v>
      </c>
      <c r="C435" s="47" t="s">
        <v>123</v>
      </c>
      <c r="D435" s="47"/>
      <c r="E435" s="47"/>
      <c r="F435" s="47"/>
      <c r="G435" s="47"/>
      <c r="H435" s="47"/>
      <c r="I435" s="48">
        <f t="shared" si="61"/>
        <v>0</v>
      </c>
      <c r="J435" s="48">
        <f t="shared" si="61"/>
        <v>1000</v>
      </c>
      <c r="K435" s="48">
        <f t="shared" si="61"/>
        <v>1000</v>
      </c>
      <c r="L435" s="48">
        <f t="shared" si="61"/>
        <v>0</v>
      </c>
      <c r="M435" s="57">
        <v>0</v>
      </c>
      <c r="N435" s="57">
        <f t="shared" si="60"/>
        <v>0</v>
      </c>
    </row>
    <row r="436" spans="2:14" ht="15.75" customHeight="1">
      <c r="B436" s="9">
        <v>3721</v>
      </c>
      <c r="C436" s="18" t="s">
        <v>124</v>
      </c>
      <c r="I436" s="6">
        <v>0</v>
      </c>
      <c r="J436" s="6">
        <v>1000</v>
      </c>
      <c r="K436" s="26">
        <v>1000</v>
      </c>
      <c r="L436" s="26">
        <v>0</v>
      </c>
      <c r="M436" s="57">
        <v>0</v>
      </c>
      <c r="N436" s="57">
        <f t="shared" si="60"/>
        <v>0</v>
      </c>
    </row>
    <row r="437" spans="2:14" ht="12.75">
      <c r="B437" s="5">
        <v>38</v>
      </c>
      <c r="C437" s="4" t="s">
        <v>42</v>
      </c>
      <c r="D437" s="7"/>
      <c r="E437" s="7"/>
      <c r="F437" s="7"/>
      <c r="I437" s="27">
        <f aca="true" t="shared" si="62" ref="I437:L438">I438</f>
        <v>836.87</v>
      </c>
      <c r="J437" s="27">
        <f t="shared" si="62"/>
        <v>1000</v>
      </c>
      <c r="K437" s="27">
        <f t="shared" si="62"/>
        <v>1000</v>
      </c>
      <c r="L437" s="27">
        <f t="shared" si="62"/>
        <v>396.67</v>
      </c>
      <c r="M437" s="57">
        <f t="shared" si="53"/>
        <v>47.399237635475046</v>
      </c>
      <c r="N437" s="56">
        <f t="shared" si="60"/>
        <v>39.667</v>
      </c>
    </row>
    <row r="438" spans="2:14" ht="14.25" customHeight="1">
      <c r="B438" s="8">
        <v>381</v>
      </c>
      <c r="C438" s="7" t="s">
        <v>27</v>
      </c>
      <c r="D438" s="7"/>
      <c r="E438" s="7"/>
      <c r="F438" s="7"/>
      <c r="I438" s="24">
        <f t="shared" si="62"/>
        <v>836.87</v>
      </c>
      <c r="J438" s="24">
        <f t="shared" si="62"/>
        <v>1000</v>
      </c>
      <c r="K438" s="24">
        <f t="shared" si="62"/>
        <v>1000</v>
      </c>
      <c r="L438" s="24">
        <f t="shared" si="62"/>
        <v>396.67</v>
      </c>
      <c r="M438" s="57">
        <f t="shared" si="53"/>
        <v>47.399237635475046</v>
      </c>
      <c r="N438" s="57">
        <f t="shared" si="60"/>
        <v>39.667</v>
      </c>
    </row>
    <row r="439" spans="2:14" ht="12.75">
      <c r="B439" s="8">
        <v>3811</v>
      </c>
      <c r="C439" s="7" t="s">
        <v>28</v>
      </c>
      <c r="D439" s="7"/>
      <c r="E439" s="7"/>
      <c r="F439" s="7"/>
      <c r="I439" s="6">
        <v>836.87</v>
      </c>
      <c r="J439" s="6">
        <v>1000</v>
      </c>
      <c r="K439" s="24">
        <v>1000</v>
      </c>
      <c r="L439" s="24">
        <v>396.67</v>
      </c>
      <c r="M439" s="57">
        <f t="shared" si="53"/>
        <v>47.399237635475046</v>
      </c>
      <c r="N439" s="57">
        <f t="shared" si="60"/>
        <v>39.667</v>
      </c>
    </row>
    <row r="440" spans="2:14" ht="12.75">
      <c r="B440" s="8"/>
      <c r="C440" s="7"/>
      <c r="D440" s="7"/>
      <c r="E440" s="7"/>
      <c r="F440" s="7"/>
      <c r="I440" s="6"/>
      <c r="J440" s="6"/>
      <c r="K440" s="24"/>
      <c r="L440" s="24"/>
      <c r="M440" s="57"/>
      <c r="N440" s="57"/>
    </row>
    <row r="441" spans="2:14" ht="15.75">
      <c r="B441" s="1" t="s">
        <v>126</v>
      </c>
      <c r="C441" s="2"/>
      <c r="D441" s="2"/>
      <c r="E441" s="2"/>
      <c r="F441" s="2"/>
      <c r="G441" s="2"/>
      <c r="H441" s="2"/>
      <c r="I441" s="32">
        <f>I442</f>
        <v>82779.34</v>
      </c>
      <c r="J441" s="32">
        <f>J442</f>
        <v>74000</v>
      </c>
      <c r="K441" s="32">
        <f>K442</f>
        <v>74000</v>
      </c>
      <c r="L441" s="32">
        <f>L442</f>
        <v>77807</v>
      </c>
      <c r="M441" s="71">
        <f t="shared" si="53"/>
        <v>93.99325967083091</v>
      </c>
      <c r="N441" s="60">
        <f>SUM(L441/K441)*100</f>
        <v>105.1445945945946</v>
      </c>
    </row>
    <row r="442" spans="2:14" ht="15">
      <c r="B442" s="29" t="s">
        <v>127</v>
      </c>
      <c r="C442" s="29"/>
      <c r="D442" s="29"/>
      <c r="E442" s="29"/>
      <c r="F442" s="29"/>
      <c r="G442" s="29"/>
      <c r="H442" s="30"/>
      <c r="I442" s="31">
        <f>SUM(I446+I452+I458)</f>
        <v>82779.34</v>
      </c>
      <c r="J442" s="31">
        <f>SUM(J446+J452+J458)</f>
        <v>74000</v>
      </c>
      <c r="K442" s="31">
        <f>SUM(K446+K452+K458)</f>
        <v>74000</v>
      </c>
      <c r="L442" s="31">
        <f>SUM(L446+L452+L458)</f>
        <v>77807</v>
      </c>
      <c r="M442" s="60">
        <f t="shared" si="53"/>
        <v>93.99325967083091</v>
      </c>
      <c r="N442" s="60">
        <f>SUM(L442/K442)*100</f>
        <v>105.1445945945946</v>
      </c>
    </row>
    <row r="443" spans="2:14" ht="12.75" customHeight="1">
      <c r="B443" s="29"/>
      <c r="C443" s="4" t="s">
        <v>99</v>
      </c>
      <c r="D443" s="4"/>
      <c r="E443" s="4"/>
      <c r="F443" s="4"/>
      <c r="G443" s="4"/>
      <c r="H443" s="30"/>
      <c r="I443" s="31"/>
      <c r="J443" s="31"/>
      <c r="K443" s="31"/>
      <c r="L443" s="31"/>
      <c r="M443" s="60"/>
      <c r="N443" s="60"/>
    </row>
    <row r="444" spans="2:14" ht="15">
      <c r="B444" s="29"/>
      <c r="C444" s="4" t="s">
        <v>128</v>
      </c>
      <c r="D444" s="4"/>
      <c r="E444" s="4"/>
      <c r="F444" s="4"/>
      <c r="G444" s="4"/>
      <c r="H444" s="30"/>
      <c r="I444" s="31">
        <f>I442</f>
        <v>82779.34</v>
      </c>
      <c r="J444" s="31">
        <f>J442</f>
        <v>74000</v>
      </c>
      <c r="K444" s="31">
        <f>K442</f>
        <v>74000</v>
      </c>
      <c r="L444" s="31">
        <f>L442</f>
        <v>77807</v>
      </c>
      <c r="M444" s="60">
        <f t="shared" si="53"/>
        <v>93.99325967083091</v>
      </c>
      <c r="N444" s="60">
        <f>SUM(L444/K444)*100</f>
        <v>105.1445945945946</v>
      </c>
    </row>
    <row r="445" spans="2:14" ht="15" customHeight="1">
      <c r="B445" s="29"/>
      <c r="C445" s="4"/>
      <c r="D445" s="4"/>
      <c r="E445" s="4"/>
      <c r="F445" s="4"/>
      <c r="G445" s="4"/>
      <c r="H445" s="30"/>
      <c r="I445" s="31"/>
      <c r="J445" s="31"/>
      <c r="K445" s="31"/>
      <c r="L445" s="31"/>
      <c r="M445" s="57"/>
      <c r="N445" s="60"/>
    </row>
    <row r="446" spans="2:14" ht="13.5" customHeight="1">
      <c r="B446" s="29" t="s">
        <v>83</v>
      </c>
      <c r="C446" s="43" t="s">
        <v>129</v>
      </c>
      <c r="D446" s="43"/>
      <c r="E446" s="43"/>
      <c r="F446" s="43"/>
      <c r="G446" s="43"/>
      <c r="H446" s="45"/>
      <c r="I446" s="44">
        <f aca="true" t="shared" si="63" ref="I446:L449">I447</f>
        <v>55333.34</v>
      </c>
      <c r="J446" s="44">
        <f t="shared" si="63"/>
        <v>49000</v>
      </c>
      <c r="K446" s="44">
        <f t="shared" si="63"/>
        <v>45000</v>
      </c>
      <c r="L446" s="44">
        <f t="shared" si="63"/>
        <v>46027</v>
      </c>
      <c r="M446" s="60">
        <f t="shared" si="53"/>
        <v>83.18131527935961</v>
      </c>
      <c r="N446" s="60">
        <f>SUM(L446/K446)*100</f>
        <v>102.28222222222223</v>
      </c>
    </row>
    <row r="447" spans="1:14" ht="15" customHeight="1">
      <c r="A447" s="74"/>
      <c r="B447" s="5">
        <v>3</v>
      </c>
      <c r="C447" s="4" t="s">
        <v>0</v>
      </c>
      <c r="D447" s="7"/>
      <c r="E447" s="7"/>
      <c r="F447" s="7"/>
      <c r="I447" s="27">
        <f t="shared" si="63"/>
        <v>55333.34</v>
      </c>
      <c r="J447" s="27">
        <f t="shared" si="63"/>
        <v>49000</v>
      </c>
      <c r="K447" s="27">
        <f t="shared" si="63"/>
        <v>45000</v>
      </c>
      <c r="L447" s="27">
        <f t="shared" si="63"/>
        <v>46027</v>
      </c>
      <c r="M447" s="56">
        <f t="shared" si="53"/>
        <v>83.18131527935961</v>
      </c>
      <c r="N447" s="60">
        <f>SUM(L447/K447)*100</f>
        <v>102.28222222222223</v>
      </c>
    </row>
    <row r="448" spans="1:14" ht="12.75">
      <c r="A448" s="76"/>
      <c r="B448" s="5">
        <v>37</v>
      </c>
      <c r="C448" s="4" t="s">
        <v>221</v>
      </c>
      <c r="D448" s="7"/>
      <c r="E448" s="7"/>
      <c r="F448" s="7"/>
      <c r="I448" s="27">
        <f t="shared" si="63"/>
        <v>55333.34</v>
      </c>
      <c r="J448" s="27">
        <f t="shared" si="63"/>
        <v>49000</v>
      </c>
      <c r="K448" s="27">
        <f t="shared" si="63"/>
        <v>45000</v>
      </c>
      <c r="L448" s="27">
        <f t="shared" si="63"/>
        <v>46027</v>
      </c>
      <c r="M448" s="56">
        <f t="shared" si="53"/>
        <v>83.18131527935961</v>
      </c>
      <c r="N448" s="56">
        <f>SUM(L448/K448)*100</f>
        <v>102.28222222222223</v>
      </c>
    </row>
    <row r="449" spans="2:14" ht="12.75">
      <c r="B449" s="8">
        <v>372</v>
      </c>
      <c r="C449" s="7" t="s">
        <v>157</v>
      </c>
      <c r="D449" s="7"/>
      <c r="E449" s="7"/>
      <c r="F449" s="7"/>
      <c r="I449" s="24">
        <f t="shared" si="63"/>
        <v>55333.34</v>
      </c>
      <c r="J449" s="24">
        <f t="shared" si="63"/>
        <v>49000</v>
      </c>
      <c r="K449" s="24">
        <f>K450</f>
        <v>45000</v>
      </c>
      <c r="L449" s="24">
        <f>L450</f>
        <v>46027</v>
      </c>
      <c r="M449" s="57">
        <f t="shared" si="53"/>
        <v>83.18131527935961</v>
      </c>
      <c r="N449" s="57">
        <f>SUM(L449/K449)*100</f>
        <v>102.28222222222223</v>
      </c>
    </row>
    <row r="450" spans="2:14" ht="12.75">
      <c r="B450" s="8">
        <v>3721</v>
      </c>
      <c r="C450" s="7" t="s">
        <v>124</v>
      </c>
      <c r="D450" s="7"/>
      <c r="E450" s="7"/>
      <c r="F450" s="7"/>
      <c r="I450" s="6">
        <v>55333.34</v>
      </c>
      <c r="J450" s="6">
        <v>49000</v>
      </c>
      <c r="K450" s="24">
        <v>45000</v>
      </c>
      <c r="L450" s="24">
        <v>46027</v>
      </c>
      <c r="M450" s="57">
        <f t="shared" si="53"/>
        <v>83.18131527935961</v>
      </c>
      <c r="N450" s="57">
        <f>SUM(L450/K450)*100</f>
        <v>102.28222222222223</v>
      </c>
    </row>
    <row r="451" spans="2:14" ht="15">
      <c r="B451" s="8"/>
      <c r="C451" s="7"/>
      <c r="D451" s="7"/>
      <c r="E451" s="7"/>
      <c r="F451" s="7"/>
      <c r="G451" s="7"/>
      <c r="I451" s="6"/>
      <c r="J451" s="6"/>
      <c r="K451" s="24"/>
      <c r="L451" s="6"/>
      <c r="M451" s="57"/>
      <c r="N451" s="60"/>
    </row>
    <row r="452" spans="2:14" ht="15">
      <c r="B452" s="29" t="s">
        <v>220</v>
      </c>
      <c r="C452" s="43"/>
      <c r="D452" s="43"/>
      <c r="E452" s="43"/>
      <c r="F452" s="43"/>
      <c r="G452" s="43"/>
      <c r="H452" s="45"/>
      <c r="I452" s="44">
        <f>I453</f>
        <v>18846</v>
      </c>
      <c r="J452" s="44">
        <f>J453</f>
        <v>15000</v>
      </c>
      <c r="K452" s="44">
        <f>K453</f>
        <v>19000</v>
      </c>
      <c r="L452" s="44">
        <f>L453</f>
        <v>22080</v>
      </c>
      <c r="M452" s="60">
        <f t="shared" si="53"/>
        <v>117.16014008277618</v>
      </c>
      <c r="N452" s="60">
        <f>SUM(L452/K452)*100</f>
        <v>116.21052631578948</v>
      </c>
    </row>
    <row r="453" spans="2:14" ht="13.5" customHeight="1">
      <c r="B453" s="5">
        <v>3</v>
      </c>
      <c r="C453" s="4" t="s">
        <v>0</v>
      </c>
      <c r="D453" s="7"/>
      <c r="E453" s="7"/>
      <c r="F453" s="7"/>
      <c r="I453" s="27">
        <f aca="true" t="shared" si="64" ref="I453:L455">I454</f>
        <v>18846</v>
      </c>
      <c r="J453" s="27">
        <f t="shared" si="64"/>
        <v>15000</v>
      </c>
      <c r="K453" s="27">
        <f t="shared" si="64"/>
        <v>19000</v>
      </c>
      <c r="L453" s="27">
        <f t="shared" si="64"/>
        <v>22080</v>
      </c>
      <c r="M453" s="56">
        <f t="shared" si="53"/>
        <v>117.16014008277618</v>
      </c>
      <c r="N453" s="60">
        <f>SUM(L453/K453)*100</f>
        <v>116.21052631578948</v>
      </c>
    </row>
    <row r="454" spans="2:14" ht="12.75">
      <c r="B454" s="5">
        <v>37</v>
      </c>
      <c r="C454" s="4" t="s">
        <v>219</v>
      </c>
      <c r="D454" s="7"/>
      <c r="E454" s="7"/>
      <c r="F454" s="7"/>
      <c r="I454" s="27">
        <f t="shared" si="64"/>
        <v>18846</v>
      </c>
      <c r="J454" s="27">
        <f t="shared" si="64"/>
        <v>15000</v>
      </c>
      <c r="K454" s="27">
        <f t="shared" si="64"/>
        <v>19000</v>
      </c>
      <c r="L454" s="27">
        <f t="shared" si="64"/>
        <v>22080</v>
      </c>
      <c r="M454" s="56">
        <f t="shared" si="53"/>
        <v>117.16014008277618</v>
      </c>
      <c r="N454" s="56">
        <f>SUM(L454/K454)*100</f>
        <v>116.21052631578948</v>
      </c>
    </row>
    <row r="455" spans="2:14" ht="12.75">
      <c r="B455" s="8">
        <v>372</v>
      </c>
      <c r="C455" s="7" t="s">
        <v>157</v>
      </c>
      <c r="D455" s="7"/>
      <c r="E455" s="7"/>
      <c r="F455" s="7"/>
      <c r="I455" s="24">
        <f t="shared" si="64"/>
        <v>18846</v>
      </c>
      <c r="J455" s="24">
        <f t="shared" si="64"/>
        <v>15000</v>
      </c>
      <c r="K455" s="24">
        <f t="shared" si="64"/>
        <v>19000</v>
      </c>
      <c r="L455" s="24">
        <f t="shared" si="64"/>
        <v>22080</v>
      </c>
      <c r="M455" s="57">
        <f t="shared" si="53"/>
        <v>117.16014008277618</v>
      </c>
      <c r="N455" s="57">
        <f>SUM(L455/K455)*100</f>
        <v>116.21052631578948</v>
      </c>
    </row>
    <row r="456" spans="2:14" ht="12.75">
      <c r="B456" s="8">
        <v>3721</v>
      </c>
      <c r="C456" s="7" t="s">
        <v>124</v>
      </c>
      <c r="D456" s="7"/>
      <c r="E456" s="7"/>
      <c r="F456" s="7"/>
      <c r="I456" s="6">
        <v>18846</v>
      </c>
      <c r="J456" s="6">
        <v>15000</v>
      </c>
      <c r="K456" s="24">
        <v>19000</v>
      </c>
      <c r="L456" s="24">
        <v>22080</v>
      </c>
      <c r="M456" s="57">
        <f aca="true" t="shared" si="65" ref="M456:M517">SUM(L456/I456)*100</f>
        <v>117.16014008277618</v>
      </c>
      <c r="N456" s="57">
        <f>SUM(L456/K456)*100</f>
        <v>116.21052631578948</v>
      </c>
    </row>
    <row r="457" spans="2:14" ht="15">
      <c r="B457" s="8"/>
      <c r="C457" s="7"/>
      <c r="D457" s="7"/>
      <c r="E457" s="7"/>
      <c r="F457" s="7"/>
      <c r="G457" s="7"/>
      <c r="I457" s="6"/>
      <c r="J457" s="6"/>
      <c r="K457" s="24"/>
      <c r="L457" s="6"/>
      <c r="M457" s="57"/>
      <c r="N457" s="60"/>
    </row>
    <row r="458" spans="2:14" ht="15">
      <c r="B458" s="29" t="s">
        <v>130</v>
      </c>
      <c r="C458" s="43"/>
      <c r="D458" s="43"/>
      <c r="E458" s="43"/>
      <c r="F458" s="43"/>
      <c r="G458" s="43"/>
      <c r="H458" s="45"/>
      <c r="I458" s="44">
        <f>I459</f>
        <v>8600</v>
      </c>
      <c r="J458" s="44">
        <f>J459</f>
        <v>10000</v>
      </c>
      <c r="K458" s="44">
        <f>K459</f>
        <v>10000</v>
      </c>
      <c r="L458" s="44">
        <f>L459</f>
        <v>9700</v>
      </c>
      <c r="M458" s="60">
        <f t="shared" si="65"/>
        <v>112.79069767441861</v>
      </c>
      <c r="N458" s="60">
        <f>SUM(L458/K458)*100</f>
        <v>97</v>
      </c>
    </row>
    <row r="459" spans="2:14" ht="15">
      <c r="B459" s="5">
        <v>3</v>
      </c>
      <c r="C459" s="4" t="s">
        <v>0</v>
      </c>
      <c r="D459" s="7"/>
      <c r="E459" s="7"/>
      <c r="F459" s="7"/>
      <c r="I459" s="27">
        <f aca="true" t="shared" si="66" ref="I459:L461">I460</f>
        <v>8600</v>
      </c>
      <c r="J459" s="27">
        <f t="shared" si="66"/>
        <v>10000</v>
      </c>
      <c r="K459" s="27">
        <f t="shared" si="66"/>
        <v>10000</v>
      </c>
      <c r="L459" s="27">
        <f t="shared" si="66"/>
        <v>9700</v>
      </c>
      <c r="M459" s="56">
        <f t="shared" si="65"/>
        <v>112.79069767441861</v>
      </c>
      <c r="N459" s="60">
        <f>SUM(L459/K459)*100</f>
        <v>97</v>
      </c>
    </row>
    <row r="460" spans="2:14" ht="12.75">
      <c r="B460" s="5">
        <v>38</v>
      </c>
      <c r="C460" s="4" t="s">
        <v>42</v>
      </c>
      <c r="D460" s="7"/>
      <c r="E460" s="7"/>
      <c r="F460" s="7"/>
      <c r="I460" s="27">
        <f t="shared" si="66"/>
        <v>8600</v>
      </c>
      <c r="J460" s="27">
        <f t="shared" si="66"/>
        <v>10000</v>
      </c>
      <c r="K460" s="27">
        <f t="shared" si="66"/>
        <v>10000</v>
      </c>
      <c r="L460" s="27">
        <f t="shared" si="66"/>
        <v>9700</v>
      </c>
      <c r="M460" s="56">
        <f t="shared" si="65"/>
        <v>112.79069767441861</v>
      </c>
      <c r="N460" s="56">
        <f>SUM(L460/K460)*100</f>
        <v>97</v>
      </c>
    </row>
    <row r="461" spans="2:14" ht="12.75">
      <c r="B461" s="8">
        <v>381</v>
      </c>
      <c r="C461" s="7" t="s">
        <v>27</v>
      </c>
      <c r="D461" s="7"/>
      <c r="E461" s="7"/>
      <c r="F461" s="7"/>
      <c r="I461" s="24">
        <f t="shared" si="66"/>
        <v>8600</v>
      </c>
      <c r="J461" s="24">
        <f t="shared" si="66"/>
        <v>10000</v>
      </c>
      <c r="K461" s="24">
        <f t="shared" si="66"/>
        <v>10000</v>
      </c>
      <c r="L461" s="24">
        <f t="shared" si="66"/>
        <v>9700</v>
      </c>
      <c r="M461" s="57">
        <f t="shared" si="65"/>
        <v>112.79069767441861</v>
      </c>
      <c r="N461" s="57">
        <f>SUM(L461/K461)*100</f>
        <v>97</v>
      </c>
    </row>
    <row r="462" spans="2:14" ht="12.75">
      <c r="B462" s="8">
        <v>3811</v>
      </c>
      <c r="C462" s="7" t="s">
        <v>28</v>
      </c>
      <c r="D462" s="7"/>
      <c r="E462" s="7"/>
      <c r="F462" s="7"/>
      <c r="I462" s="6">
        <v>8600</v>
      </c>
      <c r="J462" s="6">
        <v>10000</v>
      </c>
      <c r="K462" s="24">
        <v>10000</v>
      </c>
      <c r="L462" s="24">
        <v>9700</v>
      </c>
      <c r="M462" s="57">
        <f t="shared" si="65"/>
        <v>112.79069767441861</v>
      </c>
      <c r="N462" s="57">
        <f>SUM(L462/K462)*100</f>
        <v>97</v>
      </c>
    </row>
    <row r="463" spans="2:14" ht="14.25">
      <c r="B463" s="7"/>
      <c r="C463" s="53"/>
      <c r="D463" s="53"/>
      <c r="E463" s="53"/>
      <c r="F463" s="7"/>
      <c r="G463" s="7"/>
      <c r="I463" s="6"/>
      <c r="J463" s="6"/>
      <c r="K463" s="24"/>
      <c r="L463" s="6"/>
      <c r="M463" s="57"/>
      <c r="N463" s="70"/>
    </row>
    <row r="464" spans="2:14" ht="15.75">
      <c r="B464" s="1" t="s">
        <v>131</v>
      </c>
      <c r="C464" s="2"/>
      <c r="D464" s="2"/>
      <c r="E464" s="2"/>
      <c r="F464" s="2"/>
      <c r="G464" s="2"/>
      <c r="H464" s="2"/>
      <c r="I464" s="32">
        <f>I465</f>
        <v>4542.21</v>
      </c>
      <c r="J464" s="32">
        <f>J465</f>
        <v>10000</v>
      </c>
      <c r="K464" s="32">
        <f>K465</f>
        <v>10000</v>
      </c>
      <c r="L464" s="32">
        <f>L465</f>
        <v>1228.64</v>
      </c>
      <c r="M464" s="37">
        <f t="shared" si="65"/>
        <v>27.04938785304951</v>
      </c>
      <c r="N464" s="37">
        <f>SUM(L464/K464)*100</f>
        <v>12.286400000000002</v>
      </c>
    </row>
    <row r="465" spans="2:14" ht="15">
      <c r="B465" s="29" t="s">
        <v>132</v>
      </c>
      <c r="C465" s="29"/>
      <c r="D465" s="29"/>
      <c r="E465" s="29"/>
      <c r="F465" s="29"/>
      <c r="G465" s="29"/>
      <c r="H465" s="30"/>
      <c r="I465" s="31">
        <f>I469</f>
        <v>4542.21</v>
      </c>
      <c r="J465" s="31">
        <f>J469</f>
        <v>10000</v>
      </c>
      <c r="K465" s="31">
        <f>K469</f>
        <v>10000</v>
      </c>
      <c r="L465" s="31">
        <f>L469</f>
        <v>1228.64</v>
      </c>
      <c r="M465" s="60">
        <f t="shared" si="65"/>
        <v>27.04938785304951</v>
      </c>
      <c r="N465" s="60">
        <f>SUM(L465/K465)*100</f>
        <v>12.286400000000002</v>
      </c>
    </row>
    <row r="466" spans="2:14" ht="16.5" customHeight="1">
      <c r="B466" s="29"/>
      <c r="C466" s="4" t="s">
        <v>100</v>
      </c>
      <c r="D466" s="4"/>
      <c r="E466" s="4"/>
      <c r="F466" s="4"/>
      <c r="G466" s="4"/>
      <c r="H466" s="30"/>
      <c r="I466" s="31"/>
      <c r="J466" s="31"/>
      <c r="K466" s="31"/>
      <c r="L466" s="31"/>
      <c r="M466" s="60"/>
      <c r="N466" s="60"/>
    </row>
    <row r="467" spans="2:14" ht="15">
      <c r="B467" s="29"/>
      <c r="C467" s="4" t="s">
        <v>98</v>
      </c>
      <c r="D467" s="4"/>
      <c r="E467" s="4"/>
      <c r="F467" s="4"/>
      <c r="G467" s="4"/>
      <c r="H467" s="30"/>
      <c r="I467" s="31">
        <f>I469</f>
        <v>4542.21</v>
      </c>
      <c r="J467" s="31">
        <f>J469</f>
        <v>10000</v>
      </c>
      <c r="K467" s="31">
        <f>K469</f>
        <v>10000</v>
      </c>
      <c r="L467" s="31">
        <f>L469</f>
        <v>1228.64</v>
      </c>
      <c r="M467" s="60">
        <f t="shared" si="65"/>
        <v>27.04938785304951</v>
      </c>
      <c r="N467" s="60">
        <f>SUM(L467/K467)*100</f>
        <v>12.286400000000002</v>
      </c>
    </row>
    <row r="468" spans="2:14" ht="12.75" customHeight="1">
      <c r="B468" s="29"/>
      <c r="C468" s="29"/>
      <c r="D468" s="29"/>
      <c r="E468" s="29"/>
      <c r="F468" s="29"/>
      <c r="G468" s="29"/>
      <c r="H468" s="30"/>
      <c r="I468" s="31"/>
      <c r="J468" s="31"/>
      <c r="K468" s="31"/>
      <c r="L468" s="31"/>
      <c r="M468" s="57"/>
      <c r="N468" s="60"/>
    </row>
    <row r="469" spans="2:14" ht="15">
      <c r="B469" s="29" t="s">
        <v>133</v>
      </c>
      <c r="C469" s="43"/>
      <c r="D469" s="43"/>
      <c r="E469" s="43"/>
      <c r="F469" s="43"/>
      <c r="G469" s="43"/>
      <c r="H469" s="45"/>
      <c r="I469" s="44">
        <f>I470</f>
        <v>4542.21</v>
      </c>
      <c r="J469" s="44">
        <f>J470</f>
        <v>10000</v>
      </c>
      <c r="K469" s="44">
        <f>K470</f>
        <v>10000</v>
      </c>
      <c r="L469" s="44">
        <f>L470</f>
        <v>1228.64</v>
      </c>
      <c r="M469" s="60">
        <f t="shared" si="65"/>
        <v>27.04938785304951</v>
      </c>
      <c r="N469" s="60">
        <f>SUM(L469/K469)*100</f>
        <v>12.286400000000002</v>
      </c>
    </row>
    <row r="470" spans="2:14" ht="12.75">
      <c r="B470" s="5">
        <v>3</v>
      </c>
      <c r="C470" s="4" t="s">
        <v>0</v>
      </c>
      <c r="D470" s="7"/>
      <c r="E470" s="7"/>
      <c r="F470" s="7"/>
      <c r="G470" s="7"/>
      <c r="H470" s="7"/>
      <c r="I470" s="27">
        <f>SUM(I471+I475)</f>
        <v>4542.21</v>
      </c>
      <c r="J470" s="27">
        <f>SUM(J471+J475)</f>
        <v>10000</v>
      </c>
      <c r="K470" s="27">
        <f>SUM(K471+K475)</f>
        <v>10000</v>
      </c>
      <c r="L470" s="27">
        <f>SUM(L471+L475)</f>
        <v>1228.64</v>
      </c>
      <c r="M470" s="56">
        <f t="shared" si="65"/>
        <v>27.04938785304951</v>
      </c>
      <c r="N470" s="20">
        <f>SUM(L470/K470)*100</f>
        <v>12.286400000000002</v>
      </c>
    </row>
    <row r="471" spans="2:14" ht="12.75">
      <c r="B471" s="5">
        <v>32</v>
      </c>
      <c r="C471" s="4" t="s">
        <v>10</v>
      </c>
      <c r="D471" s="7"/>
      <c r="E471" s="7"/>
      <c r="F471" s="7"/>
      <c r="G471" s="7"/>
      <c r="H471" s="7"/>
      <c r="I471" s="27">
        <f aca="true" t="shared" si="67" ref="I471:L472">I472</f>
        <v>0</v>
      </c>
      <c r="J471" s="27">
        <f t="shared" si="67"/>
        <v>5000</v>
      </c>
      <c r="K471" s="27">
        <f t="shared" si="67"/>
        <v>5000</v>
      </c>
      <c r="L471" s="27">
        <f t="shared" si="67"/>
        <v>0</v>
      </c>
      <c r="M471" s="56">
        <v>0</v>
      </c>
      <c r="N471" s="20">
        <f>SUM(L471/K471)*100</f>
        <v>0</v>
      </c>
    </row>
    <row r="472" spans="2:14" ht="12.75">
      <c r="B472" s="8">
        <v>323</v>
      </c>
      <c r="C472" s="7" t="s">
        <v>1</v>
      </c>
      <c r="D472" s="7"/>
      <c r="E472" s="7"/>
      <c r="F472" s="7"/>
      <c r="I472" s="24">
        <f t="shared" si="67"/>
        <v>0</v>
      </c>
      <c r="J472" s="24">
        <f t="shared" si="67"/>
        <v>5000</v>
      </c>
      <c r="K472" s="24">
        <f t="shared" si="67"/>
        <v>5000</v>
      </c>
      <c r="L472" s="24">
        <f t="shared" si="67"/>
        <v>0</v>
      </c>
      <c r="M472" s="57">
        <v>0</v>
      </c>
      <c r="N472" s="57">
        <f>SUM(L472/K472)*100</f>
        <v>0</v>
      </c>
    </row>
    <row r="473" spans="2:14" ht="14.25">
      <c r="B473" s="8">
        <v>3232</v>
      </c>
      <c r="C473" s="7" t="s">
        <v>14</v>
      </c>
      <c r="D473" s="7"/>
      <c r="E473" s="7"/>
      <c r="F473" s="7"/>
      <c r="H473" s="45"/>
      <c r="I473" s="86">
        <v>0</v>
      </c>
      <c r="J473" s="17">
        <v>5000</v>
      </c>
      <c r="K473" s="48">
        <v>5000</v>
      </c>
      <c r="L473" s="48">
        <v>0</v>
      </c>
      <c r="M473" s="57">
        <v>0</v>
      </c>
      <c r="N473" s="57">
        <f>SUM(L473/K473)*100</f>
        <v>0</v>
      </c>
    </row>
    <row r="474" spans="2:14" ht="7.5" customHeight="1">
      <c r="B474" s="5"/>
      <c r="C474" s="4"/>
      <c r="D474" s="7"/>
      <c r="E474" s="7"/>
      <c r="F474" s="7"/>
      <c r="I474" s="6"/>
      <c r="J474" s="6"/>
      <c r="K474" s="27"/>
      <c r="L474" s="6"/>
      <c r="M474" s="57"/>
      <c r="N474" s="60"/>
    </row>
    <row r="475" spans="2:14" ht="18.75" customHeight="1">
      <c r="B475" s="5">
        <v>38</v>
      </c>
      <c r="C475" s="4" t="s">
        <v>42</v>
      </c>
      <c r="D475" s="7"/>
      <c r="E475" s="7"/>
      <c r="F475" s="7"/>
      <c r="I475" s="27">
        <f aca="true" t="shared" si="68" ref="I475:L476">I476</f>
        <v>4542.21</v>
      </c>
      <c r="J475" s="27">
        <f t="shared" si="68"/>
        <v>5000</v>
      </c>
      <c r="K475" s="27">
        <f t="shared" si="68"/>
        <v>5000</v>
      </c>
      <c r="L475" s="27">
        <f t="shared" si="68"/>
        <v>1228.64</v>
      </c>
      <c r="M475" s="56">
        <f t="shared" si="65"/>
        <v>27.04938785304951</v>
      </c>
      <c r="N475" s="60">
        <f>SUM(L475/K475)*100</f>
        <v>24.572800000000004</v>
      </c>
    </row>
    <row r="476" spans="2:14" ht="12.75">
      <c r="B476" s="8">
        <v>381</v>
      </c>
      <c r="C476" s="7" t="s">
        <v>27</v>
      </c>
      <c r="D476" s="7"/>
      <c r="E476" s="7"/>
      <c r="F476" s="7"/>
      <c r="I476" s="24">
        <f t="shared" si="68"/>
        <v>4542.21</v>
      </c>
      <c r="J476" s="24">
        <f t="shared" si="68"/>
        <v>5000</v>
      </c>
      <c r="K476" s="24">
        <f t="shared" si="68"/>
        <v>5000</v>
      </c>
      <c r="L476" s="24">
        <f t="shared" si="68"/>
        <v>1228.64</v>
      </c>
      <c r="M476" s="57">
        <f t="shared" si="65"/>
        <v>27.04938785304951</v>
      </c>
      <c r="N476" s="57">
        <f>SUM(L476/K476)*100</f>
        <v>24.572800000000004</v>
      </c>
    </row>
    <row r="477" spans="2:14" ht="12.75">
      <c r="B477" s="8">
        <v>3811</v>
      </c>
      <c r="C477" s="7" t="s">
        <v>28</v>
      </c>
      <c r="D477" s="7"/>
      <c r="E477" s="7"/>
      <c r="F477" s="7"/>
      <c r="I477" s="6">
        <v>4542.21</v>
      </c>
      <c r="J477" s="6">
        <v>5000</v>
      </c>
      <c r="K477" s="24">
        <v>5000</v>
      </c>
      <c r="L477" s="24">
        <v>1228.64</v>
      </c>
      <c r="M477" s="57">
        <f t="shared" si="65"/>
        <v>27.04938785304951</v>
      </c>
      <c r="N477" s="57">
        <f>SUM(L477/K477)*100</f>
        <v>24.572800000000004</v>
      </c>
    </row>
    <row r="478" spans="2:14" ht="3" customHeight="1">
      <c r="B478" s="4"/>
      <c r="C478" s="4"/>
      <c r="D478" s="4"/>
      <c r="E478" s="4"/>
      <c r="F478" s="4"/>
      <c r="G478" s="4"/>
      <c r="H478" s="4"/>
      <c r="I478" s="20"/>
      <c r="J478" s="20"/>
      <c r="K478" s="42"/>
      <c r="L478" s="6"/>
      <c r="M478" s="57"/>
      <c r="N478" s="60"/>
    </row>
    <row r="479" spans="2:14" ht="15.75">
      <c r="B479" s="1" t="s">
        <v>144</v>
      </c>
      <c r="C479" s="2"/>
      <c r="D479" s="2"/>
      <c r="E479" s="2"/>
      <c r="F479" s="2"/>
      <c r="G479" s="2"/>
      <c r="H479" s="2"/>
      <c r="I479" s="32">
        <f>SUM(I480+I504)</f>
        <v>572362.32</v>
      </c>
      <c r="J479" s="32">
        <f>SUM(J480+J504)</f>
        <v>652000</v>
      </c>
      <c r="K479" s="32">
        <f>SUM(K480+K504)</f>
        <v>703000</v>
      </c>
      <c r="L479" s="32">
        <f>SUM(L480+L504)</f>
        <v>662484.2599999999</v>
      </c>
      <c r="M479" s="37">
        <f t="shared" si="65"/>
        <v>115.74561022815058</v>
      </c>
      <c r="N479" s="37">
        <f>SUM(L479/K479)*100</f>
        <v>94.23673684210524</v>
      </c>
    </row>
    <row r="480" spans="2:14" ht="20.25" customHeight="1">
      <c r="B480" s="29" t="s">
        <v>134</v>
      </c>
      <c r="C480" s="29"/>
      <c r="D480" s="29"/>
      <c r="E480" s="29"/>
      <c r="F480" s="29"/>
      <c r="G480" s="29"/>
      <c r="H480" s="30"/>
      <c r="I480" s="31">
        <f>I482</f>
        <v>514670</v>
      </c>
      <c r="J480" s="31">
        <f>J482</f>
        <v>517000</v>
      </c>
      <c r="K480" s="31">
        <f>K482</f>
        <v>593000</v>
      </c>
      <c r="L480" s="31">
        <f>L482</f>
        <v>572653.6599999999</v>
      </c>
      <c r="M480" s="60">
        <f t="shared" si="65"/>
        <v>111.26618221384574</v>
      </c>
      <c r="N480" s="60">
        <f>SUM(L480/K480)*100</f>
        <v>96.5689139966273</v>
      </c>
    </row>
    <row r="481" spans="2:14" ht="15">
      <c r="B481" s="29"/>
      <c r="C481" s="4" t="s">
        <v>100</v>
      </c>
      <c r="D481" s="4"/>
      <c r="E481" s="4"/>
      <c r="F481" s="4"/>
      <c r="G481" s="4"/>
      <c r="H481" s="30"/>
      <c r="I481" s="31"/>
      <c r="J481" s="31"/>
      <c r="K481" s="31"/>
      <c r="L481" s="31"/>
      <c r="M481" s="60"/>
      <c r="N481" s="60"/>
    </row>
    <row r="482" spans="2:14" ht="15">
      <c r="B482" s="29"/>
      <c r="C482" s="29" t="s">
        <v>135</v>
      </c>
      <c r="D482" s="29"/>
      <c r="E482" s="29"/>
      <c r="F482" s="29"/>
      <c r="G482" s="29"/>
      <c r="H482" s="30"/>
      <c r="I482" s="31">
        <f>I484+I492+I498</f>
        <v>514670</v>
      </c>
      <c r="J482" s="31">
        <f>J484+J492+J498</f>
        <v>517000</v>
      </c>
      <c r="K482" s="31">
        <f>K484+K492+K498</f>
        <v>593000</v>
      </c>
      <c r="L482" s="31">
        <f>L484+L492+L498</f>
        <v>572653.6599999999</v>
      </c>
      <c r="M482" s="60">
        <f t="shared" si="65"/>
        <v>111.26618221384574</v>
      </c>
      <c r="N482" s="60">
        <f>SUM(L482/K482)*100</f>
        <v>96.5689139966273</v>
      </c>
    </row>
    <row r="483" spans="2:14" ht="12.75">
      <c r="B483" s="75"/>
      <c r="C483" s="75"/>
      <c r="D483" s="75"/>
      <c r="E483" s="75"/>
      <c r="F483" s="75"/>
      <c r="G483" s="75"/>
      <c r="H483" s="76"/>
      <c r="I483" s="88"/>
      <c r="J483" s="88"/>
      <c r="K483" s="77"/>
      <c r="L483" s="77"/>
      <c r="M483" s="57"/>
      <c r="N483" s="78"/>
    </row>
    <row r="484" spans="2:14" ht="12.75">
      <c r="B484" s="75" t="s">
        <v>85</v>
      </c>
      <c r="C484" s="75" t="s">
        <v>136</v>
      </c>
      <c r="D484" s="75"/>
      <c r="E484" s="75"/>
      <c r="F484" s="75"/>
      <c r="G484" s="75"/>
      <c r="H484" s="76"/>
      <c r="I484" s="77">
        <f aca="true" t="shared" si="69" ref="I484:L485">I485</f>
        <v>327192.92</v>
      </c>
      <c r="J484" s="77">
        <f t="shared" si="69"/>
        <v>300000</v>
      </c>
      <c r="K484" s="77">
        <f t="shared" si="69"/>
        <v>413000</v>
      </c>
      <c r="L484" s="77">
        <f t="shared" si="69"/>
        <v>405623.85</v>
      </c>
      <c r="M484" s="56">
        <f t="shared" si="65"/>
        <v>123.9708518142752</v>
      </c>
      <c r="N484" s="78">
        <f aca="true" t="shared" si="70" ref="N484:N490">SUM(L484/K484)*100</f>
        <v>98.21400726392251</v>
      </c>
    </row>
    <row r="485" spans="2:14" ht="12.75">
      <c r="B485" s="5">
        <v>3</v>
      </c>
      <c r="C485" s="4" t="s">
        <v>0</v>
      </c>
      <c r="D485" s="7"/>
      <c r="E485" s="7"/>
      <c r="F485" s="7"/>
      <c r="I485" s="27">
        <f t="shared" si="69"/>
        <v>327192.92</v>
      </c>
      <c r="J485" s="27">
        <f t="shared" si="69"/>
        <v>300000</v>
      </c>
      <c r="K485" s="27">
        <f t="shared" si="69"/>
        <v>413000</v>
      </c>
      <c r="L485" s="27">
        <f t="shared" si="69"/>
        <v>405623.85</v>
      </c>
      <c r="M485" s="56">
        <f t="shared" si="65"/>
        <v>123.9708518142752</v>
      </c>
      <c r="N485" s="57">
        <f t="shared" si="70"/>
        <v>98.21400726392251</v>
      </c>
    </row>
    <row r="486" spans="2:14" ht="12.75">
      <c r="B486" s="5">
        <v>32</v>
      </c>
      <c r="C486" s="4" t="s">
        <v>10</v>
      </c>
      <c r="D486" s="7"/>
      <c r="E486" s="7"/>
      <c r="F486" s="7"/>
      <c r="I486" s="27">
        <f>I489+I487</f>
        <v>327192.92</v>
      </c>
      <c r="J486" s="27">
        <f>J489+J487</f>
        <v>300000</v>
      </c>
      <c r="K486" s="27">
        <f>K489+K487</f>
        <v>413000</v>
      </c>
      <c r="L486" s="27">
        <f>L489+L487</f>
        <v>405623.85</v>
      </c>
      <c r="M486" s="56">
        <f t="shared" si="65"/>
        <v>123.9708518142752</v>
      </c>
      <c r="N486" s="57">
        <f t="shared" si="70"/>
        <v>98.21400726392251</v>
      </c>
    </row>
    <row r="487" spans="2:14" ht="12.75">
      <c r="B487" s="8">
        <v>322</v>
      </c>
      <c r="C487" s="7" t="s">
        <v>11</v>
      </c>
      <c r="D487" s="7"/>
      <c r="E487" s="4"/>
      <c r="F487" s="4"/>
      <c r="I487" s="24">
        <f>I488</f>
        <v>0</v>
      </c>
      <c r="J487" s="24">
        <f>J488</f>
        <v>0</v>
      </c>
      <c r="K487" s="24">
        <f>K488</f>
        <v>3000</v>
      </c>
      <c r="L487" s="24">
        <f>L488</f>
        <v>1521.66</v>
      </c>
      <c r="M487" s="57">
        <v>0</v>
      </c>
      <c r="N487" s="57">
        <f t="shared" si="70"/>
        <v>50.722</v>
      </c>
    </row>
    <row r="488" spans="2:14" ht="12.75">
      <c r="B488" s="8">
        <v>3223</v>
      </c>
      <c r="C488" s="7" t="s">
        <v>13</v>
      </c>
      <c r="D488" s="7"/>
      <c r="E488" s="7"/>
      <c r="F488" s="7"/>
      <c r="I488" s="6">
        <v>0</v>
      </c>
      <c r="J488" s="6">
        <v>0</v>
      </c>
      <c r="K488" s="24">
        <v>3000</v>
      </c>
      <c r="L488" s="24">
        <v>1521.66</v>
      </c>
      <c r="M488" s="57">
        <v>0</v>
      </c>
      <c r="N488" s="57">
        <f t="shared" si="70"/>
        <v>50.722</v>
      </c>
    </row>
    <row r="489" spans="2:14" ht="12.75">
      <c r="B489" s="8">
        <v>323</v>
      </c>
      <c r="C489" s="7" t="s">
        <v>1</v>
      </c>
      <c r="D489" s="7"/>
      <c r="E489" s="7"/>
      <c r="F489" s="7"/>
      <c r="G489" s="7"/>
      <c r="H489" s="7"/>
      <c r="I489" s="24">
        <f>I490</f>
        <v>327192.92</v>
      </c>
      <c r="J489" s="24">
        <f>J490</f>
        <v>300000</v>
      </c>
      <c r="K489" s="24">
        <f>K490</f>
        <v>410000</v>
      </c>
      <c r="L489" s="24">
        <f>L490</f>
        <v>404102.19</v>
      </c>
      <c r="M489" s="57">
        <f t="shared" si="65"/>
        <v>123.50578673890622</v>
      </c>
      <c r="N489" s="57">
        <f t="shared" si="70"/>
        <v>98.56150975609756</v>
      </c>
    </row>
    <row r="490" spans="2:14" ht="12.75">
      <c r="B490" s="8">
        <v>3232</v>
      </c>
      <c r="C490" s="7" t="s">
        <v>14</v>
      </c>
      <c r="D490" s="7"/>
      <c r="E490" s="7"/>
      <c r="F490" s="7"/>
      <c r="G490" s="7"/>
      <c r="H490" s="7"/>
      <c r="I490" s="17">
        <v>327192.92</v>
      </c>
      <c r="J490" s="17">
        <v>300000</v>
      </c>
      <c r="K490" s="24">
        <v>410000</v>
      </c>
      <c r="L490" s="24">
        <v>404102.19</v>
      </c>
      <c r="M490" s="57">
        <f t="shared" si="65"/>
        <v>123.50578673890622</v>
      </c>
      <c r="N490" s="57">
        <f t="shared" si="70"/>
        <v>98.56150975609756</v>
      </c>
    </row>
    <row r="491" spans="2:14" ht="15">
      <c r="B491" s="8"/>
      <c r="C491" s="7"/>
      <c r="D491" s="7"/>
      <c r="E491" s="7"/>
      <c r="F491" s="7"/>
      <c r="G491" s="7"/>
      <c r="H491" s="7"/>
      <c r="I491" s="17"/>
      <c r="J491" s="17"/>
      <c r="K491" s="24"/>
      <c r="L491" s="24"/>
      <c r="M491" s="57"/>
      <c r="N491" s="60"/>
    </row>
    <row r="492" spans="2:14" ht="12.75">
      <c r="B492" s="4"/>
      <c r="C492" s="4" t="s">
        <v>166</v>
      </c>
      <c r="D492" s="4"/>
      <c r="E492" s="4"/>
      <c r="F492" s="4"/>
      <c r="G492" s="4"/>
      <c r="H492" s="4"/>
      <c r="I492" s="27">
        <f aca="true" t="shared" si="71" ref="I492:L495">I493</f>
        <v>21279.76</v>
      </c>
      <c r="J492" s="27">
        <f t="shared" si="71"/>
        <v>0</v>
      </c>
      <c r="K492" s="27">
        <f t="shared" si="71"/>
        <v>0</v>
      </c>
      <c r="L492" s="27">
        <f t="shared" si="71"/>
        <v>0</v>
      </c>
      <c r="M492" s="56">
        <f t="shared" si="65"/>
        <v>0</v>
      </c>
      <c r="N492" s="56">
        <v>0</v>
      </c>
    </row>
    <row r="493" spans="2:14" ht="15.75" customHeight="1">
      <c r="B493" s="5">
        <v>3</v>
      </c>
      <c r="C493" s="4" t="s">
        <v>0</v>
      </c>
      <c r="D493" s="4"/>
      <c r="E493" s="4"/>
      <c r="F493" s="4"/>
      <c r="G493" s="4"/>
      <c r="H493" s="4"/>
      <c r="I493" s="20">
        <f t="shared" si="71"/>
        <v>21279.76</v>
      </c>
      <c r="J493" s="20">
        <f t="shared" si="71"/>
        <v>0</v>
      </c>
      <c r="K493" s="20">
        <f t="shared" si="71"/>
        <v>0</v>
      </c>
      <c r="L493" s="20">
        <f t="shared" si="71"/>
        <v>0</v>
      </c>
      <c r="M493" s="56">
        <f t="shared" si="65"/>
        <v>0</v>
      </c>
      <c r="N493" s="20">
        <v>0</v>
      </c>
    </row>
    <row r="494" spans="2:14" ht="13.5" customHeight="1">
      <c r="B494" s="5">
        <v>32</v>
      </c>
      <c r="C494" s="4" t="s">
        <v>10</v>
      </c>
      <c r="D494" s="4"/>
      <c r="E494" s="4"/>
      <c r="F494" s="4"/>
      <c r="G494" s="4"/>
      <c r="H494" s="4"/>
      <c r="I494" s="20">
        <f t="shared" si="71"/>
        <v>21279.76</v>
      </c>
      <c r="J494" s="20">
        <f t="shared" si="71"/>
        <v>0</v>
      </c>
      <c r="K494" s="20">
        <f t="shared" si="71"/>
        <v>0</v>
      </c>
      <c r="L494" s="20">
        <f t="shared" si="71"/>
        <v>0</v>
      </c>
      <c r="M494" s="56">
        <f t="shared" si="65"/>
        <v>0</v>
      </c>
      <c r="N494" s="20">
        <v>0</v>
      </c>
    </row>
    <row r="495" spans="2:14" ht="12.75" customHeight="1">
      <c r="B495" s="46">
        <v>323</v>
      </c>
      <c r="C495" s="47" t="s">
        <v>152</v>
      </c>
      <c r="D495" s="4"/>
      <c r="E495" s="4"/>
      <c r="F495" s="4"/>
      <c r="G495" s="4"/>
      <c r="H495" s="4"/>
      <c r="I495" s="57">
        <f t="shared" si="71"/>
        <v>21279.76</v>
      </c>
      <c r="J495" s="57">
        <f t="shared" si="71"/>
        <v>0</v>
      </c>
      <c r="K495" s="57">
        <f t="shared" si="71"/>
        <v>0</v>
      </c>
      <c r="L495" s="57">
        <f t="shared" si="71"/>
        <v>0</v>
      </c>
      <c r="M495" s="57">
        <f t="shared" si="65"/>
        <v>0</v>
      </c>
      <c r="N495" s="57">
        <v>0</v>
      </c>
    </row>
    <row r="496" spans="2:14" ht="12.75">
      <c r="B496" s="46">
        <v>3237</v>
      </c>
      <c r="C496" s="52" t="s">
        <v>2</v>
      </c>
      <c r="D496" s="4"/>
      <c r="E496" s="4"/>
      <c r="F496" s="4"/>
      <c r="G496" s="4"/>
      <c r="H496" s="4"/>
      <c r="I496" s="57">
        <v>21279.76</v>
      </c>
      <c r="J496" s="20">
        <v>0</v>
      </c>
      <c r="K496" s="57">
        <v>0</v>
      </c>
      <c r="L496" s="57">
        <v>0</v>
      </c>
      <c r="M496" s="57">
        <f t="shared" si="65"/>
        <v>0</v>
      </c>
      <c r="N496" s="57">
        <v>0</v>
      </c>
    </row>
    <row r="497" spans="2:14" ht="12.75">
      <c r="B497" s="8"/>
      <c r="C497" s="73"/>
      <c r="D497" s="7"/>
      <c r="E497" s="7"/>
      <c r="F497" s="7"/>
      <c r="G497" s="7"/>
      <c r="H497" s="7"/>
      <c r="I497" s="17"/>
      <c r="J497" s="17"/>
      <c r="K497" s="24"/>
      <c r="L497" s="17"/>
      <c r="M497" s="57"/>
      <c r="N497" s="20"/>
    </row>
    <row r="498" spans="2:14" ht="12.75">
      <c r="B498" s="5"/>
      <c r="C498" s="4" t="s">
        <v>137</v>
      </c>
      <c r="D498" s="4"/>
      <c r="E498" s="4"/>
      <c r="F498" s="4"/>
      <c r="G498" s="4"/>
      <c r="H498" s="4"/>
      <c r="I498" s="27">
        <f>I499</f>
        <v>166197.32</v>
      </c>
      <c r="J498" s="27">
        <f>J499</f>
        <v>217000</v>
      </c>
      <c r="K498" s="27">
        <f>K499</f>
        <v>180000</v>
      </c>
      <c r="L498" s="27">
        <f>L499</f>
        <v>167029.81</v>
      </c>
      <c r="M498" s="56">
        <f t="shared" si="65"/>
        <v>100.50090458739045</v>
      </c>
      <c r="N498" s="20">
        <f>SUM(L498/K498)*100</f>
        <v>92.79433888888889</v>
      </c>
    </row>
    <row r="499" spans="2:14" ht="12.75">
      <c r="B499" s="5">
        <v>3</v>
      </c>
      <c r="C499" s="4" t="s">
        <v>0</v>
      </c>
      <c r="D499" s="7"/>
      <c r="E499" s="7"/>
      <c r="F499" s="7"/>
      <c r="I499" s="27">
        <f aca="true" t="shared" si="72" ref="I499:L501">I500</f>
        <v>166197.32</v>
      </c>
      <c r="J499" s="27">
        <f t="shared" si="72"/>
        <v>217000</v>
      </c>
      <c r="K499" s="27">
        <f t="shared" si="72"/>
        <v>180000</v>
      </c>
      <c r="L499" s="27">
        <f t="shared" si="72"/>
        <v>167029.81</v>
      </c>
      <c r="M499" s="56">
        <f t="shared" si="65"/>
        <v>100.50090458739045</v>
      </c>
      <c r="N499" s="56">
        <f>SUM(L499/K499)*100</f>
        <v>92.79433888888889</v>
      </c>
    </row>
    <row r="500" spans="2:14" ht="12.75">
      <c r="B500" s="58">
        <v>38</v>
      </c>
      <c r="C500" s="51" t="s">
        <v>42</v>
      </c>
      <c r="D500" s="51"/>
      <c r="E500" s="51"/>
      <c r="F500" s="51"/>
      <c r="G500" s="51"/>
      <c r="H500" s="51"/>
      <c r="I500" s="55">
        <f t="shared" si="72"/>
        <v>166197.32</v>
      </c>
      <c r="J500" s="55">
        <f t="shared" si="72"/>
        <v>217000</v>
      </c>
      <c r="K500" s="55">
        <f t="shared" si="72"/>
        <v>180000</v>
      </c>
      <c r="L500" s="55">
        <f t="shared" si="72"/>
        <v>167029.81</v>
      </c>
      <c r="M500" s="56">
        <f t="shared" si="65"/>
        <v>100.50090458739045</v>
      </c>
      <c r="N500" s="56">
        <f>SUM(L500/K500)*100</f>
        <v>92.79433888888889</v>
      </c>
    </row>
    <row r="501" spans="2:14" ht="12.75">
      <c r="B501" s="8">
        <v>381</v>
      </c>
      <c r="C501" s="7" t="s">
        <v>27</v>
      </c>
      <c r="D501" s="7"/>
      <c r="E501" s="7"/>
      <c r="F501" s="7"/>
      <c r="I501" s="24">
        <f t="shared" si="72"/>
        <v>166197.32</v>
      </c>
      <c r="J501" s="24">
        <f t="shared" si="72"/>
        <v>217000</v>
      </c>
      <c r="K501" s="24">
        <f t="shared" si="72"/>
        <v>180000</v>
      </c>
      <c r="L501" s="24">
        <f t="shared" si="72"/>
        <v>167029.81</v>
      </c>
      <c r="M501" s="57">
        <f t="shared" si="65"/>
        <v>100.50090458739045</v>
      </c>
      <c r="N501" s="57">
        <f>SUM(L501/K501)*100</f>
        <v>92.79433888888889</v>
      </c>
    </row>
    <row r="502" spans="2:14" ht="12.75">
      <c r="B502" s="8">
        <v>3811</v>
      </c>
      <c r="C502" s="7" t="s">
        <v>28</v>
      </c>
      <c r="D502" s="7"/>
      <c r="E502" s="7"/>
      <c r="F502" s="7"/>
      <c r="I502" s="6">
        <v>166197.32</v>
      </c>
      <c r="J502" s="6">
        <v>217000</v>
      </c>
      <c r="K502" s="24">
        <v>180000</v>
      </c>
      <c r="L502" s="24">
        <v>167029.81</v>
      </c>
      <c r="M502" s="57">
        <f t="shared" si="65"/>
        <v>100.50090458739045</v>
      </c>
      <c r="N502" s="57">
        <f>SUM(L502/K502)*100</f>
        <v>92.79433888888889</v>
      </c>
    </row>
    <row r="503" spans="2:14" ht="15">
      <c r="B503" s="8"/>
      <c r="C503" s="7"/>
      <c r="D503" s="7"/>
      <c r="E503" s="7"/>
      <c r="F503" s="7"/>
      <c r="I503" s="6"/>
      <c r="J503" s="6"/>
      <c r="K503" s="24"/>
      <c r="L503" s="6"/>
      <c r="M503" s="57"/>
      <c r="N503" s="60"/>
    </row>
    <row r="504" spans="2:14" ht="15">
      <c r="B504" s="29" t="s">
        <v>138</v>
      </c>
      <c r="C504" s="29"/>
      <c r="D504" s="29"/>
      <c r="E504" s="29"/>
      <c r="F504" s="29"/>
      <c r="G504" s="29"/>
      <c r="H504" s="30"/>
      <c r="I504" s="31">
        <f>SUM(I508+I520)</f>
        <v>57692.32</v>
      </c>
      <c r="J504" s="31">
        <f>SUM(J508+J520)</f>
        <v>135000</v>
      </c>
      <c r="K504" s="31">
        <f>SUM(K508+K520)</f>
        <v>110000</v>
      </c>
      <c r="L504" s="31">
        <f>SUM(L508+L520)</f>
        <v>89830.6</v>
      </c>
      <c r="M504" s="60">
        <f t="shared" si="65"/>
        <v>155.7063401159808</v>
      </c>
      <c r="N504" s="60">
        <f>SUM(L504/K504)*100</f>
        <v>81.66418181818183</v>
      </c>
    </row>
    <row r="505" spans="2:14" ht="15">
      <c r="B505" s="8"/>
      <c r="C505" s="7"/>
      <c r="D505" s="7"/>
      <c r="E505" s="7"/>
      <c r="F505" s="7"/>
      <c r="I505" s="24"/>
      <c r="J505" s="24"/>
      <c r="K505" s="24"/>
      <c r="L505" s="24"/>
      <c r="M505" s="56"/>
      <c r="N505" s="60"/>
    </row>
    <row r="506" spans="2:14" ht="15">
      <c r="B506" s="8"/>
      <c r="C506" s="4" t="s">
        <v>139</v>
      </c>
      <c r="D506" s="4"/>
      <c r="E506" s="4"/>
      <c r="F506" s="4"/>
      <c r="G506" s="4"/>
      <c r="I506" s="62">
        <f>I508</f>
        <v>52000</v>
      </c>
      <c r="J506" s="62">
        <f>J508</f>
        <v>90000</v>
      </c>
      <c r="K506" s="62">
        <f>K508</f>
        <v>80000</v>
      </c>
      <c r="L506" s="62">
        <f>L508</f>
        <v>70000</v>
      </c>
      <c r="M506" s="60">
        <f t="shared" si="65"/>
        <v>134.6153846153846</v>
      </c>
      <c r="N506" s="60">
        <f>SUM(L506/K506)*100</f>
        <v>87.5</v>
      </c>
    </row>
    <row r="507" spans="2:14" ht="15">
      <c r="B507" s="8"/>
      <c r="C507" s="53"/>
      <c r="D507" s="53"/>
      <c r="E507" s="7"/>
      <c r="F507" s="7"/>
      <c r="I507" s="6"/>
      <c r="J507" s="6"/>
      <c r="K507" s="24"/>
      <c r="L507" s="24"/>
      <c r="M507" s="57"/>
      <c r="N507" s="60"/>
    </row>
    <row r="508" spans="2:14" ht="15">
      <c r="B508" s="29"/>
      <c r="C508" s="29" t="s">
        <v>140</v>
      </c>
      <c r="D508" s="29"/>
      <c r="E508" s="29"/>
      <c r="F508" s="29"/>
      <c r="G508" s="29"/>
      <c r="H508" s="30"/>
      <c r="I508" s="31">
        <f>I509</f>
        <v>52000</v>
      </c>
      <c r="J508" s="31">
        <f>J509</f>
        <v>90000</v>
      </c>
      <c r="K508" s="31">
        <f>K509</f>
        <v>80000</v>
      </c>
      <c r="L508" s="31">
        <f>L509</f>
        <v>70000</v>
      </c>
      <c r="M508" s="60">
        <f t="shared" si="65"/>
        <v>134.6153846153846</v>
      </c>
      <c r="N508" s="60">
        <f>SUM(L508/K508)*100</f>
        <v>87.5</v>
      </c>
    </row>
    <row r="509" spans="2:14" ht="12.75">
      <c r="B509" s="5">
        <v>3</v>
      </c>
      <c r="C509" s="4" t="s">
        <v>0</v>
      </c>
      <c r="D509" s="7"/>
      <c r="E509" s="7"/>
      <c r="F509" s="7"/>
      <c r="I509" s="27">
        <f>SUM(I510+I515)</f>
        <v>52000</v>
      </c>
      <c r="J509" s="27">
        <f>SUM(J510+J515)</f>
        <v>90000</v>
      </c>
      <c r="K509" s="27">
        <f>SUM(K510+K515)</f>
        <v>80000</v>
      </c>
      <c r="L509" s="27">
        <f>SUM(L510+L515)</f>
        <v>70000</v>
      </c>
      <c r="M509" s="56">
        <f t="shared" si="65"/>
        <v>134.6153846153846</v>
      </c>
      <c r="N509" s="56">
        <f>SUM(L509/K509)*100</f>
        <v>87.5</v>
      </c>
    </row>
    <row r="510" spans="2:14" ht="12.75">
      <c r="B510" s="5">
        <v>32</v>
      </c>
      <c r="C510" s="4" t="s">
        <v>10</v>
      </c>
      <c r="D510" s="7"/>
      <c r="E510" s="7"/>
      <c r="F510" s="7"/>
      <c r="I510" s="27">
        <f aca="true" t="shared" si="73" ref="I510:L511">I511</f>
        <v>0</v>
      </c>
      <c r="J510" s="27">
        <f t="shared" si="73"/>
        <v>15000</v>
      </c>
      <c r="K510" s="27">
        <f t="shared" si="73"/>
        <v>15000</v>
      </c>
      <c r="L510" s="27">
        <f t="shared" si="73"/>
        <v>10000</v>
      </c>
      <c r="M510" s="56">
        <v>0</v>
      </c>
      <c r="N510" s="56">
        <f>SUM(L510/K510)*100</f>
        <v>66.66666666666666</v>
      </c>
    </row>
    <row r="511" spans="2:14" ht="12.75">
      <c r="B511" s="46">
        <v>329</v>
      </c>
      <c r="C511" s="47" t="s">
        <v>97</v>
      </c>
      <c r="D511" s="47"/>
      <c r="E511" s="47"/>
      <c r="F511" s="47"/>
      <c r="G511" s="47"/>
      <c r="H511" s="47"/>
      <c r="I511" s="48">
        <f t="shared" si="73"/>
        <v>0</v>
      </c>
      <c r="J511" s="48">
        <f t="shared" si="73"/>
        <v>15000</v>
      </c>
      <c r="K511" s="48">
        <f t="shared" si="73"/>
        <v>15000</v>
      </c>
      <c r="L511" s="48">
        <f t="shared" si="73"/>
        <v>10000</v>
      </c>
      <c r="M511" s="57">
        <v>0</v>
      </c>
      <c r="N511" s="57">
        <f>SUM(L511/K511)*100</f>
        <v>66.66666666666666</v>
      </c>
    </row>
    <row r="512" spans="2:14" ht="12.75">
      <c r="B512" s="9">
        <v>3299</v>
      </c>
      <c r="C512" s="18" t="s">
        <v>3</v>
      </c>
      <c r="I512" s="6">
        <v>0</v>
      </c>
      <c r="J512" s="6">
        <v>15000</v>
      </c>
      <c r="K512" s="26">
        <v>15000</v>
      </c>
      <c r="L512" s="26">
        <v>10000</v>
      </c>
      <c r="M512" s="57">
        <v>0</v>
      </c>
      <c r="N512" s="57">
        <f>SUM(L512/K512)*100</f>
        <v>66.66666666666666</v>
      </c>
    </row>
    <row r="513" spans="2:14" ht="15">
      <c r="B513" s="46"/>
      <c r="C513" s="53" t="s">
        <v>26</v>
      </c>
      <c r="D513" s="47"/>
      <c r="E513" s="47"/>
      <c r="F513" s="47"/>
      <c r="G513" s="47"/>
      <c r="H513" s="47"/>
      <c r="I513" s="57"/>
      <c r="J513" s="57"/>
      <c r="K513" s="48"/>
      <c r="L513" s="6"/>
      <c r="M513" s="57"/>
      <c r="N513" s="60"/>
    </row>
    <row r="514" spans="2:14" ht="15">
      <c r="B514" s="8"/>
      <c r="C514" s="8"/>
      <c r="I514" s="6"/>
      <c r="J514" s="6"/>
      <c r="K514" s="26"/>
      <c r="L514" s="6"/>
      <c r="M514" s="57"/>
      <c r="N514" s="60"/>
    </row>
    <row r="515" spans="2:14" ht="12.75">
      <c r="B515" s="5">
        <v>38</v>
      </c>
      <c r="C515" s="4" t="s">
        <v>42</v>
      </c>
      <c r="D515" s="7"/>
      <c r="E515" s="7"/>
      <c r="F515" s="7"/>
      <c r="I515" s="27">
        <f aca="true" t="shared" si="74" ref="I515:L516">I516</f>
        <v>52000</v>
      </c>
      <c r="J515" s="27">
        <f t="shared" si="74"/>
        <v>75000</v>
      </c>
      <c r="K515" s="27">
        <f t="shared" si="74"/>
        <v>65000</v>
      </c>
      <c r="L515" s="27">
        <f t="shared" si="74"/>
        <v>60000</v>
      </c>
      <c r="M515" s="56">
        <f t="shared" si="65"/>
        <v>115.38461538461537</v>
      </c>
      <c r="N515" s="56">
        <f>SUM(L515/K515)*100</f>
        <v>92.3076923076923</v>
      </c>
    </row>
    <row r="516" spans="2:14" ht="14.25">
      <c r="B516" s="8">
        <v>381</v>
      </c>
      <c r="C516" s="7" t="s">
        <v>27</v>
      </c>
      <c r="D516" s="7"/>
      <c r="E516" s="7"/>
      <c r="F516" s="7"/>
      <c r="I516" s="24">
        <f t="shared" si="74"/>
        <v>52000</v>
      </c>
      <c r="J516" s="24">
        <f t="shared" si="74"/>
        <v>75000</v>
      </c>
      <c r="K516" s="24">
        <f t="shared" si="74"/>
        <v>65000</v>
      </c>
      <c r="L516" s="24">
        <f t="shared" si="74"/>
        <v>60000</v>
      </c>
      <c r="M516" s="57">
        <f t="shared" si="65"/>
        <v>115.38461538461537</v>
      </c>
      <c r="N516" s="70">
        <f>SUM(L516/K516)*100</f>
        <v>92.3076923076923</v>
      </c>
    </row>
    <row r="517" spans="2:14" ht="14.25">
      <c r="B517" s="8">
        <v>3811</v>
      </c>
      <c r="C517" s="7" t="s">
        <v>28</v>
      </c>
      <c r="D517" s="7"/>
      <c r="E517" s="7"/>
      <c r="F517" s="7"/>
      <c r="I517" s="6">
        <v>52000</v>
      </c>
      <c r="J517" s="6">
        <v>75000</v>
      </c>
      <c r="K517" s="24">
        <v>65000</v>
      </c>
      <c r="L517" s="24">
        <v>60000</v>
      </c>
      <c r="M517" s="57">
        <f t="shared" si="65"/>
        <v>115.38461538461537</v>
      </c>
      <c r="N517" s="70">
        <f>SUM(L517/K517)*100</f>
        <v>92.3076923076923</v>
      </c>
    </row>
    <row r="518" spans="2:14" ht="15">
      <c r="B518" s="33"/>
      <c r="C518" s="54" t="s">
        <v>84</v>
      </c>
      <c r="D518" s="7"/>
      <c r="E518" s="7"/>
      <c r="F518" s="7"/>
      <c r="G518" s="7"/>
      <c r="I518" s="6"/>
      <c r="J518" s="6"/>
      <c r="L518" s="6"/>
      <c r="M518" s="57"/>
      <c r="N518" s="60"/>
    </row>
    <row r="519" spans="2:14" ht="3" customHeight="1">
      <c r="B519" s="33"/>
      <c r="C519" s="54"/>
      <c r="D519" s="7"/>
      <c r="E519" s="7"/>
      <c r="F519" s="7"/>
      <c r="G519" s="7"/>
      <c r="I519" s="6"/>
      <c r="J519" s="6"/>
      <c r="L519" s="6"/>
      <c r="M519" s="57"/>
      <c r="N519" s="60"/>
    </row>
    <row r="520" spans="2:14" ht="15">
      <c r="B520" s="8"/>
      <c r="C520" s="50" t="s">
        <v>114</v>
      </c>
      <c r="D520" s="50"/>
      <c r="E520" s="50"/>
      <c r="F520" s="50"/>
      <c r="G520" s="50"/>
      <c r="H520" s="50"/>
      <c r="I520" s="62">
        <f aca="true" t="shared" si="75" ref="I520:L521">I521</f>
        <v>5692.32</v>
      </c>
      <c r="J520" s="62">
        <f t="shared" si="75"/>
        <v>45000</v>
      </c>
      <c r="K520" s="62">
        <f t="shared" si="75"/>
        <v>30000</v>
      </c>
      <c r="L520" s="62">
        <f t="shared" si="75"/>
        <v>19830.6</v>
      </c>
      <c r="M520" s="60">
        <f>SUM(L520/I520)*100</f>
        <v>348.37465216291423</v>
      </c>
      <c r="N520" s="60">
        <f>SUM(L520/K520)*100</f>
        <v>66.10199999999999</v>
      </c>
    </row>
    <row r="521" spans="2:14" ht="12.75">
      <c r="B521" s="5">
        <v>3</v>
      </c>
      <c r="C521" s="4" t="s">
        <v>0</v>
      </c>
      <c r="D521" s="4"/>
      <c r="E521" s="4"/>
      <c r="F521" s="4"/>
      <c r="G521" s="4"/>
      <c r="H521" s="4"/>
      <c r="I521" s="20">
        <f t="shared" si="75"/>
        <v>5692.32</v>
      </c>
      <c r="J521" s="20">
        <f t="shared" si="75"/>
        <v>45000</v>
      </c>
      <c r="K521" s="20">
        <f t="shared" si="75"/>
        <v>30000</v>
      </c>
      <c r="L521" s="20">
        <f t="shared" si="75"/>
        <v>19830.6</v>
      </c>
      <c r="M521" s="56">
        <f>SUM(L521/I521)*100</f>
        <v>348.37465216291423</v>
      </c>
      <c r="N521" s="56">
        <f>SUM(L521/K521)*100</f>
        <v>66.10199999999999</v>
      </c>
    </row>
    <row r="522" spans="2:14" ht="12.75">
      <c r="B522" s="58">
        <v>32</v>
      </c>
      <c r="C522" s="51" t="s">
        <v>10</v>
      </c>
      <c r="D522" s="51"/>
      <c r="E522" s="51"/>
      <c r="F522" s="51"/>
      <c r="G522" s="51"/>
      <c r="H522" s="51"/>
      <c r="I522" s="56">
        <f>I523+I526</f>
        <v>5692.32</v>
      </c>
      <c r="J522" s="56">
        <f>J523+J526</f>
        <v>45000</v>
      </c>
      <c r="K522" s="56">
        <f>K523+K526</f>
        <v>30000</v>
      </c>
      <c r="L522" s="56">
        <f>L523+L526</f>
        <v>19830.6</v>
      </c>
      <c r="M522" s="56">
        <f>SUM(L522/I522)*100</f>
        <v>348.37465216291423</v>
      </c>
      <c r="N522" s="56">
        <f>SUM(L522/K522)*100</f>
        <v>66.10199999999999</v>
      </c>
    </row>
    <row r="523" spans="2:14" ht="12.75">
      <c r="B523" s="8">
        <v>322</v>
      </c>
      <c r="C523" s="7" t="s">
        <v>11</v>
      </c>
      <c r="D523" s="7"/>
      <c r="E523" s="4"/>
      <c r="F523" s="4"/>
      <c r="I523" s="24">
        <f>I524+I525</f>
        <v>5692.32</v>
      </c>
      <c r="J523" s="24">
        <f>J524+J525</f>
        <v>25000</v>
      </c>
      <c r="K523" s="24">
        <f>K524+K525</f>
        <v>20000</v>
      </c>
      <c r="L523" s="24">
        <f>L524+L525</f>
        <v>19830.6</v>
      </c>
      <c r="M523" s="57">
        <f>SUM(L523/I523)*100</f>
        <v>348.37465216291423</v>
      </c>
      <c r="N523" s="24">
        <f>N524</f>
        <v>98.90528571428572</v>
      </c>
    </row>
    <row r="524" spans="2:14" ht="12.75">
      <c r="B524" s="8">
        <v>3223</v>
      </c>
      <c r="C524" s="7" t="s">
        <v>13</v>
      </c>
      <c r="D524" s="7"/>
      <c r="E524" s="7"/>
      <c r="F524" s="7"/>
      <c r="I524" s="6">
        <v>5692.32</v>
      </c>
      <c r="J524" s="6">
        <v>10000</v>
      </c>
      <c r="K524" s="24">
        <v>7000</v>
      </c>
      <c r="L524" s="24">
        <v>6923.37</v>
      </c>
      <c r="M524" s="57">
        <f>SUM(L524/I524)*100</f>
        <v>121.62650729403828</v>
      </c>
      <c r="N524" s="57">
        <f>SUM(L524/K524)*100</f>
        <v>98.90528571428572</v>
      </c>
    </row>
    <row r="525" spans="2:14" ht="12.75">
      <c r="B525" s="8">
        <v>3224</v>
      </c>
      <c r="C525" s="47" t="s">
        <v>87</v>
      </c>
      <c r="D525" s="7"/>
      <c r="E525" s="7"/>
      <c r="F525" s="7"/>
      <c r="I525" s="6">
        <v>0</v>
      </c>
      <c r="J525" s="6">
        <v>15000</v>
      </c>
      <c r="K525" s="24">
        <v>13000</v>
      </c>
      <c r="L525" s="24">
        <v>12907.23</v>
      </c>
      <c r="M525" s="24">
        <v>0</v>
      </c>
      <c r="N525" s="57">
        <f>SUM(L525/K525)*100</f>
        <v>99.28638461538462</v>
      </c>
    </row>
    <row r="526" spans="2:14" ht="12.75">
      <c r="B526" s="8">
        <v>323</v>
      </c>
      <c r="C526" s="7" t="s">
        <v>1</v>
      </c>
      <c r="D526" s="7"/>
      <c r="E526" s="7"/>
      <c r="F526" s="7"/>
      <c r="I526" s="24">
        <f>I527</f>
        <v>0</v>
      </c>
      <c r="J526" s="24">
        <f>J527</f>
        <v>20000</v>
      </c>
      <c r="K526" s="24">
        <f>K527</f>
        <v>10000</v>
      </c>
      <c r="L526" s="24">
        <f>L527</f>
        <v>0</v>
      </c>
      <c r="M526" s="24">
        <f>M527</f>
        <v>0</v>
      </c>
      <c r="N526" s="57">
        <f>SUM(L526/K526)*100</f>
        <v>0</v>
      </c>
    </row>
    <row r="527" spans="2:14" ht="14.25">
      <c r="B527" s="8">
        <v>3232</v>
      </c>
      <c r="C527" s="7" t="s">
        <v>14</v>
      </c>
      <c r="D527" s="7"/>
      <c r="E527" s="7"/>
      <c r="F527" s="7"/>
      <c r="H527" s="45"/>
      <c r="I527" s="17">
        <v>0</v>
      </c>
      <c r="J527" s="17">
        <v>20000</v>
      </c>
      <c r="K527" s="48">
        <v>10000</v>
      </c>
      <c r="L527" s="48">
        <v>0</v>
      </c>
      <c r="M527" s="57">
        <v>0</v>
      </c>
      <c r="N527" s="57">
        <f>SUM(L527/K527)*100</f>
        <v>0</v>
      </c>
    </row>
    <row r="528" spans="2:14" ht="12.75">
      <c r="B528" s="8"/>
      <c r="C528" s="7"/>
      <c r="D528" s="7"/>
      <c r="E528" s="7"/>
      <c r="F528" s="7"/>
      <c r="K528" s="24"/>
      <c r="L528" s="6"/>
      <c r="M528" s="6"/>
      <c r="N528" s="6"/>
    </row>
    <row r="529" spans="2:14" ht="14.25">
      <c r="B529" s="30"/>
      <c r="C529" s="30"/>
      <c r="D529" s="30"/>
      <c r="E529" s="30"/>
      <c r="F529" s="4" t="s">
        <v>158</v>
      </c>
      <c r="G529" s="30"/>
      <c r="H529" s="30"/>
      <c r="I529" s="30"/>
      <c r="J529" s="30"/>
      <c r="K529" s="36"/>
      <c r="L529" s="6"/>
      <c r="M529" s="6"/>
      <c r="N529" s="6"/>
    </row>
    <row r="530" spans="2:14" ht="14.25">
      <c r="B530" s="30"/>
      <c r="C530" s="30"/>
      <c r="D530" s="30"/>
      <c r="E530" s="30"/>
      <c r="F530" s="30"/>
      <c r="G530" s="30"/>
      <c r="H530" s="30"/>
      <c r="I530" s="30"/>
      <c r="J530" s="30"/>
      <c r="K530" s="36"/>
      <c r="L530" s="6"/>
      <c r="M530" s="6"/>
      <c r="N530" s="6"/>
    </row>
    <row r="531" spans="2:14" ht="14.25">
      <c r="B531" s="30" t="s">
        <v>245</v>
      </c>
      <c r="L531" s="6"/>
      <c r="M531" s="6"/>
      <c r="N531" s="6"/>
    </row>
    <row r="532" spans="2:14" ht="14.25">
      <c r="B532" s="30" t="s">
        <v>246</v>
      </c>
      <c r="L532" s="6"/>
      <c r="M532" s="6"/>
      <c r="N532" s="6"/>
    </row>
    <row r="533" spans="2:14" ht="14.25">
      <c r="B533" s="30" t="s">
        <v>199</v>
      </c>
      <c r="L533" s="6"/>
      <c r="M533" s="6"/>
      <c r="N533" s="6"/>
    </row>
    <row r="534" spans="2:14" ht="14.25">
      <c r="B534" s="30"/>
      <c r="L534" s="6"/>
      <c r="M534" s="6"/>
      <c r="N534" s="6"/>
    </row>
    <row r="535" spans="2:14" ht="14.25">
      <c r="B535" s="30" t="s">
        <v>164</v>
      </c>
      <c r="L535" s="6"/>
      <c r="M535" s="6"/>
      <c r="N535" s="6"/>
    </row>
    <row r="536" spans="2:14" ht="14.25">
      <c r="B536" s="30"/>
      <c r="L536" s="6"/>
      <c r="M536" s="6"/>
      <c r="N536" s="6"/>
    </row>
    <row r="537" spans="2:14" ht="15">
      <c r="B537" s="30"/>
      <c r="E537" s="51"/>
      <c r="F537" s="51" t="s">
        <v>163</v>
      </c>
      <c r="G537" s="68"/>
      <c r="L537" s="6"/>
      <c r="M537" s="6"/>
      <c r="N537" s="6"/>
    </row>
    <row r="538" spans="2:14" ht="15">
      <c r="B538" s="30"/>
      <c r="E538" s="51"/>
      <c r="F538" s="51"/>
      <c r="G538" s="68"/>
      <c r="L538" s="6"/>
      <c r="M538" s="6"/>
      <c r="N538" s="6"/>
    </row>
    <row r="539" spans="2:14" ht="15">
      <c r="B539" s="30" t="s">
        <v>176</v>
      </c>
      <c r="E539" s="51"/>
      <c r="F539" s="51"/>
      <c r="G539" s="68"/>
      <c r="L539" s="6"/>
      <c r="M539" s="6"/>
      <c r="N539" s="6"/>
    </row>
    <row r="540" spans="2:14" ht="15">
      <c r="B540" s="30" t="s">
        <v>170</v>
      </c>
      <c r="E540" s="51"/>
      <c r="F540" s="51"/>
      <c r="G540" s="68"/>
      <c r="L540" s="6"/>
      <c r="M540" s="6"/>
      <c r="N540" s="6"/>
    </row>
    <row r="541" ht="14.25">
      <c r="B541" s="30"/>
    </row>
    <row r="542" spans="6:11" ht="15">
      <c r="F542" s="50" t="s">
        <v>171</v>
      </c>
      <c r="G542" s="51"/>
      <c r="H542" s="51"/>
      <c r="I542" s="51"/>
      <c r="J542" s="51"/>
      <c r="K542" s="56"/>
    </row>
    <row r="543" ht="12.75">
      <c r="B543" s="3" t="s">
        <v>249</v>
      </c>
    </row>
    <row r="544" ht="12.75">
      <c r="B544" s="3" t="s">
        <v>250</v>
      </c>
    </row>
    <row r="545" spans="2:13" ht="12.75">
      <c r="B545" s="3" t="s">
        <v>251</v>
      </c>
      <c r="L545" s="51" t="s">
        <v>172</v>
      </c>
      <c r="M545" s="51"/>
    </row>
    <row r="546" spans="8:13" ht="12.75">
      <c r="H546" s="3" t="s">
        <v>62</v>
      </c>
      <c r="L546" s="79" t="s">
        <v>173</v>
      </c>
      <c r="M546" s="79"/>
    </row>
  </sheetData>
  <printOptions/>
  <pageMargins left="0.1968503937007874" right="0.1968503937007874" top="0.31496062992125984" bottom="0.31496062992125984" header="0.275590551181102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Općina Gornja Rijeka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 4</dc:creator>
  <cp:keywords/>
  <dc:description/>
  <cp:lastModifiedBy>non</cp:lastModifiedBy>
  <cp:lastPrinted>2013-04-08T11:17:31Z</cp:lastPrinted>
  <dcterms:created xsi:type="dcterms:W3CDTF">2003-12-09T13:59:03Z</dcterms:created>
  <dcterms:modified xsi:type="dcterms:W3CDTF">2013-04-08T11:17:35Z</dcterms:modified>
  <cp:category/>
  <cp:version/>
  <cp:contentType/>
  <cp:contentStatus/>
</cp:coreProperties>
</file>