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1. Opći dio" sheetId="1" r:id="rId1"/>
    <sheet name="2. Račun prihoda i rashoda" sheetId="2" r:id="rId2"/>
    <sheet name="Izvori financiranja, funkcijska" sheetId="3" r:id="rId3"/>
    <sheet name="B. Račun financiranja" sheetId="4" r:id="rId4"/>
    <sheet name="3. Posebni dio" sheetId="5" r:id="rId5"/>
    <sheet name="Zadnja str. Proračuna 2017." sheetId="6" r:id="rId6"/>
  </sheets>
  <definedNames>
    <definedName name="_xlnm.Print_Area" localSheetId="0">'1. Opći dio'!$A$1:$K$31</definedName>
    <definedName name="_xlnm.Print_Area" localSheetId="1">'2. Račun prihoda i rashoda'!$A$1:$K$134</definedName>
    <definedName name="_xlnm.Print_Area" localSheetId="4">'3. Posebni dio'!$A$1:$I$436</definedName>
    <definedName name="_xlnm.Print_Area" localSheetId="5">'Zadnja str. Proračuna 2017.'!$A$1:$K$25</definedName>
  </definedNames>
  <calcPr fullCalcOnLoad="1"/>
</workbook>
</file>

<file path=xl/sharedStrings.xml><?xml version="1.0" encoding="utf-8"?>
<sst xmlns="http://schemas.openxmlformats.org/spreadsheetml/2006/main" count="804" uniqueCount="345">
  <si>
    <t xml:space="preserve">        I. OPĆI DIO</t>
  </si>
  <si>
    <t>Članak 1.</t>
  </si>
  <si>
    <t>A) RAČUN PRIHODA I RASHODA</t>
  </si>
  <si>
    <t xml:space="preserve">    Neto zaduživanje/financiranje</t>
  </si>
  <si>
    <t>Članak 2.</t>
  </si>
  <si>
    <t>Razred</t>
  </si>
  <si>
    <t>Skupina</t>
  </si>
  <si>
    <t>Podskupina</t>
  </si>
  <si>
    <t>Prihodi od poreza</t>
  </si>
  <si>
    <t>Porez i prirez na dohodak od nesamostalnog rada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</si>
  <si>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</si>
  <si>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</si>
  <si>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</si>
  <si>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</si>
  <si>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</si>
  <si>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</si>
  <si>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</si>
  <si>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</si>
  <si>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</si>
  <si>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</si>
  <si>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</si>
  <si>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</si>
  <si>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UKUPNO RASHODI/IZDACI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</si>
  <si>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</si>
  <si>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</si>
  <si>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</si>
  <si>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</si>
  <si>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</si>
  <si>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</si>
  <si>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</si>
  <si>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</si>
  <si>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</si>
  <si>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</si>
  <si>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vremena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</si>
  <si>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</si>
  <si>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</si>
  <si>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</si>
  <si>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</si>
  <si>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</si>
  <si>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</si>
  <si>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</si>
  <si>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NEFINANCIJSKE IMOVINE</t>
  </si>
  <si>
    <t>Rashodi za nabavu nefinancijske imovine</t>
  </si>
  <si>
    <t>Rashodi za nabavu neproizvedene dugotrajne imovine</t>
  </si>
  <si>
    <t>Materijalna imovina-prirodna bogatstva</t>
  </si>
  <si>
    <t>Rashodi za nabavu proizvedene dugotrajne imovine</t>
  </si>
  <si>
    <t>Građevinski objekti</t>
  </si>
  <si>
    <t>Postrojenja i oprema</t>
  </si>
  <si>
    <t>Nematerijalna proizvedena imovina</t>
  </si>
  <si>
    <t xml:space="preserve">PRIMICI OD FINANCIJSKE IMOVINE I ZADUŽIVANJA </t>
  </si>
  <si>
    <t>UKUPNI RASHODI/IZDACI</t>
  </si>
  <si>
    <t xml:space="preserve">Razdjel 001 PREDSTAVNIČKA I IZVRŠNA TIJELA </t>
  </si>
  <si>
    <t>Glava 00101 Predstavnička i izvršna tijela</t>
  </si>
  <si>
    <t xml:space="preserve">Naknade troškova zaposlenima </t>
  </si>
  <si>
    <t>Razdjel 002 JEDINSTVENI UPRAVNI ODJEL</t>
  </si>
  <si>
    <t>Glava 00201 Jedinstveni upravni odjel</t>
  </si>
  <si>
    <t>Doprinosi na plaću</t>
  </si>
  <si>
    <t>Naknada troškova zaposlenima</t>
  </si>
  <si>
    <t>B) RAČUN FINANCIRANJA</t>
  </si>
  <si>
    <t>Naziv računa prihoda i rashoda ekonomske klasifikacije</t>
  </si>
  <si>
    <t>Odjeljak</t>
  </si>
  <si>
    <t xml:space="preserve">Stalni porezi na nepokretnu imovini </t>
  </si>
  <si>
    <t>Povremeni porezi na imovinu</t>
  </si>
  <si>
    <t>Porez na promet</t>
  </si>
  <si>
    <t>Porezi na korištenje dobara ili izvođenje aktivnosti</t>
  </si>
  <si>
    <t>Tekuće pomoći proračunu iz drugih proračuna</t>
  </si>
  <si>
    <t>Kapitalne pomoći proračunu iz drugih proračuna</t>
  </si>
  <si>
    <t>Tekuće pomoći od izvanproračunskih korisnika</t>
  </si>
  <si>
    <t>Kamate na oročena sredstva i depozite po viđenju</t>
  </si>
  <si>
    <t>Prihodi od zateznih kamata</t>
  </si>
  <si>
    <t>Prihodi od zakupa i iznajmljivanja imovine</t>
  </si>
  <si>
    <t>Ostali prihodi od nefinancijske imovinje</t>
  </si>
  <si>
    <t>Naknada za korištenje nefinancijske imovine</t>
  </si>
  <si>
    <t>Županijske, gradske i općinske pristojbe i naknade</t>
  </si>
  <si>
    <t>Ostale pristojbe i naknade</t>
  </si>
  <si>
    <t>Ostali nespomenuti prihodi</t>
  </si>
  <si>
    <t>Prihodi vodnoga godpodarstva</t>
  </si>
  <si>
    <t>Doprinosi za šume</t>
  </si>
  <si>
    <t>Komunalne naknade</t>
  </si>
  <si>
    <t xml:space="preserve">Komunalni doprinosi </t>
  </si>
  <si>
    <t>Plaće za redovan rad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</si>
  <si>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</si>
  <si>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</si>
  <si>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</si>
  <si>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</si>
  <si>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</si>
  <si>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</si>
  <si>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</si>
  <si>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</si>
  <si>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</si>
  <si>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</si>
  <si>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</si>
  <si>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</si>
  <si>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</si>
  <si>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</si>
  <si>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</si>
  <si>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</si>
  <si>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</si>
  <si>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</si>
  <si>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</si>
  <si>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</si>
  <si>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</si>
  <si>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</si>
  <si>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Bankarske usluge i usluge platnog prometa</t>
  </si>
  <si>
    <t>Zatezne kamate</t>
  </si>
  <si>
    <t>Naknade građanima i kućanstvima u novcu</t>
  </si>
  <si>
    <t>Tekuće donacije o novcu</t>
  </si>
  <si>
    <t>Tekuće donacije u novcu</t>
  </si>
  <si>
    <t>Ostala nematerijalna proizvedena imovina</t>
  </si>
  <si>
    <t>Sitni inventar i auto gume</t>
  </si>
  <si>
    <t>Uređaji, strojevi i oprema za ostale namjene</t>
  </si>
  <si>
    <t>II. POSEBNI DIO</t>
  </si>
  <si>
    <t xml:space="preserve">BROJČANA OZNAKA I NAZIV RAZDJELA I GLAVE </t>
  </si>
  <si>
    <t>Razdjel 001 PREDSTAVNIČKA I IZVRŠNA TIJELA</t>
  </si>
  <si>
    <t>Glava 00101 PREDSTAVNIČKA I IZVRŠNA TIJELA</t>
  </si>
  <si>
    <t xml:space="preserve">  Igor Tomić, univ.bacc.ing.mech.</t>
  </si>
  <si>
    <t xml:space="preserve">   Članak 6.</t>
  </si>
  <si>
    <t>Kapitalne pomoći</t>
  </si>
  <si>
    <t>Subvencije trgovačkim društvima u javnom sektoru</t>
  </si>
  <si>
    <t xml:space="preserve">Subvencije </t>
  </si>
  <si>
    <t>Naknada troškova osobama izvan radnog odnosa</t>
  </si>
  <si>
    <t>Zemljište</t>
  </si>
  <si>
    <t>Naknade građanima i kućanstvima u naravi</t>
  </si>
  <si>
    <t>Prihodi od prodaje proizvoda i robe te pruženih usluga i prihodi od donacija</t>
  </si>
  <si>
    <t>Donacije od pravnih i fizičkih osoba izvan općeg proračuna</t>
  </si>
  <si>
    <t>Subvencije</t>
  </si>
  <si>
    <t>Ostali nespomenuti financijski rashodi</t>
  </si>
  <si>
    <t xml:space="preserve">Članak 3. </t>
  </si>
  <si>
    <t xml:space="preserve">                 PREDSJEDNIK:</t>
  </si>
  <si>
    <t>III. ZAVRŠNA ODREDBA</t>
  </si>
  <si>
    <t>Tekuće donacije u naravi</t>
  </si>
  <si>
    <t>Poslovni objekti</t>
  </si>
  <si>
    <t>Ostali građevinski objekti</t>
  </si>
  <si>
    <t>Izdaci za financijsku imovinu i otplate zajmova</t>
  </si>
  <si>
    <t>Izdaci za dionice i udjele u glavnici</t>
  </si>
  <si>
    <t>Dionice i udjeli u glavnici trgovačkih društava u javnom sektoru</t>
  </si>
  <si>
    <t>IZDACI ZA FINANCIJSKU IMOVINU I OTPLATE ZAJMOVA</t>
  </si>
  <si>
    <t>Uredska oprema i namještaj</t>
  </si>
  <si>
    <t>Kazne, penali i naknade štete</t>
  </si>
  <si>
    <t>Naknade šteta pravnim i fizičkim osobama</t>
  </si>
  <si>
    <t>Kapitalne pomoći trgovačkim društvima u javnoim sektoru</t>
  </si>
  <si>
    <t>Kapitalne donacije</t>
  </si>
  <si>
    <t>Prihodi poslovanja</t>
  </si>
  <si>
    <t>Rashodi za zapolsene</t>
  </si>
  <si>
    <t>Naknade građanima i kućanstvima n atemelju osiguranja i druge naknade</t>
  </si>
  <si>
    <t>Brojčana oznaka i naziv izvora financiranja</t>
  </si>
  <si>
    <t>01     OPĆI PRIHODI I PRIMICI</t>
  </si>
  <si>
    <t>6</t>
  </si>
  <si>
    <t>05      POMOĆI</t>
  </si>
  <si>
    <t>04       PRIHODI ZA POSEBNE NAMJENE</t>
  </si>
  <si>
    <t>05     POMOĆI</t>
  </si>
  <si>
    <t>04    PRIHODI ZA POSEBNE NAMJENE</t>
  </si>
  <si>
    <t>Brojčana oznaka i naziv funkcijske klasifikacije</t>
  </si>
  <si>
    <t>01     OPĆE JAVNE USLUGE</t>
  </si>
  <si>
    <t>03     JAVNI RED I SIGURNOST</t>
  </si>
  <si>
    <t>06     USLUGE UNAPREĐENJA STANOVANJA I ZAJEDNICE</t>
  </si>
  <si>
    <t>08     REKREACIJA, KULTURA I RELIGIJA</t>
  </si>
  <si>
    <t>09     OBRAZOVANJE</t>
  </si>
  <si>
    <t>10     SOCIJALNA ZAŠTITA</t>
  </si>
  <si>
    <t>Naziv računa primitaka i izdataka ekonomske klasifikacije</t>
  </si>
  <si>
    <t>Analitički račun</t>
  </si>
  <si>
    <t>8</t>
  </si>
  <si>
    <t xml:space="preserve">SVEUKUPNO PRIHODI </t>
  </si>
  <si>
    <t xml:space="preserve">SVEUKUPNO RASHODI </t>
  </si>
  <si>
    <t>SVEUKUPNO RASHODI</t>
  </si>
  <si>
    <t>SVEUKUPNO PRIMICI</t>
  </si>
  <si>
    <t>Naziv razdjela i glave, programa, aktivnosti i projekta, te računa ekonomske klasifikacije</t>
  </si>
  <si>
    <t xml:space="preserve">Naknade osobama izvan radnog odnosa </t>
  </si>
  <si>
    <t>Naknade građanima i kućanstvima na osiguranja i drugih naknada</t>
  </si>
  <si>
    <t>08   NAMJENSKI PRIMICI OD ZADUŽIVANJA</t>
  </si>
  <si>
    <t xml:space="preserve">                RAČUN FINANCIRANJA - ANALITIKA</t>
  </si>
  <si>
    <t xml:space="preserve">Članak 4. </t>
  </si>
  <si>
    <t xml:space="preserve">      Članak 5.</t>
  </si>
  <si>
    <t xml:space="preserve">   Članak 7.</t>
  </si>
  <si>
    <t xml:space="preserve">         Tablica 1.: Prihodi i rashodi prema ekonomskoj klasifikaciji</t>
  </si>
  <si>
    <t xml:space="preserve">        Tablica 2.: Prihodi i rashodi prema izvorima financiranja</t>
  </si>
  <si>
    <t xml:space="preserve">         Tablica 3.: Rashodi prema funkcijskoj klasifikaciji</t>
  </si>
  <si>
    <t xml:space="preserve">          Tablica 1.: Račun financiranja prema ekonomskoj klasifikaciji</t>
  </si>
  <si>
    <t>Tablica 2.: Račun financiranja prema izvorima financiranja</t>
  </si>
  <si>
    <t xml:space="preserve">         Tablica 2.: Rashodi i izdaci Proračuna po programskoj klasifikaciji izvršeni su kako slijedi:</t>
  </si>
  <si>
    <t xml:space="preserve">       B) RAČUN FINANCIRANJA</t>
  </si>
  <si>
    <t>Prihodi od prodaje nefinancijske imovine</t>
  </si>
  <si>
    <t>Prihodi od prodaje neproizvedene dugotrajne imovine</t>
  </si>
  <si>
    <t>Prihodi od prodaje meterijalne imovine - prirodnih bogatstava</t>
  </si>
  <si>
    <t>Kapitalne pomoći temeljem prijenosa EU sredstava</t>
  </si>
  <si>
    <t>Subvencije trgovačkim društvima, zadrugama, poljoprivrednicima i obrtnicima izvan javnog sektora</t>
  </si>
  <si>
    <t>Pomoći dane u inozemstvo i unutar općeg proračuna</t>
  </si>
  <si>
    <t>Pomoći proračunskim korisnicima drugih proračuna</t>
  </si>
  <si>
    <t>Kamate za primljene zajmove</t>
  </si>
  <si>
    <t>Kamate za primljene zajmove od banaka i ostalih fiancijskih institucija izvan javnog sektora</t>
  </si>
  <si>
    <t>Troškovi sudskih postupaka</t>
  </si>
  <si>
    <t>07   PRIHODI OD PRODAJE ILI ZAMJENE NEFINANCIJSKE IMOVINE</t>
  </si>
  <si>
    <t>7</t>
  </si>
  <si>
    <t>71</t>
  </si>
  <si>
    <t>4</t>
  </si>
  <si>
    <t>Pomoći dane u inozemstvu i unutar opće države</t>
  </si>
  <si>
    <t>Izdaci za otplatu glavnice primljenih kredita i zajmova</t>
  </si>
  <si>
    <t>Otplata glavnice prilmljenih kredita i zajmova od kreditnih i ostalih financijskih institucija izvan javnog sektora</t>
  </si>
  <si>
    <t>SVEUKUPNO IZDACI</t>
  </si>
  <si>
    <t xml:space="preserve">         Izvještaj o zaduživanju na domaćem i stranom tržištu novca i kapitala, Izvještaj o korištenju Proračunske zalihe, Izvještaj o danim jamstvima i izdacima po jamstvima i Obrazloženje ostvarenja prihoda i primitaka, rashoda i izdataka, nalaze se u prilogu ovog Polugodišnjeg izvještaja o izvršenju Proračuna te su njegov sastavni dio.</t>
  </si>
  <si>
    <t xml:space="preserve">     Ovaj Polugodišnji izvještaj o izvršenju Proračuna objavit će se u "Službenom glasniku                                   Koprivničko-križevačke županije".</t>
  </si>
  <si>
    <t>Otplata glavnice primljenih kredita i zajmova od kreditnih i ostalih financijskih institucija izvan javnog sektora</t>
  </si>
  <si>
    <t>PROGRAM 100 Djelatnost predstavničkih, izvršnih tijela, mjesne samouprave i radnih tijela</t>
  </si>
  <si>
    <t xml:space="preserve"> Aktivnost A100001 Redovna djelatnost</t>
  </si>
  <si>
    <t>Donice i udjeli u glavnici trgovačkih društava u javnom sektoru</t>
  </si>
  <si>
    <t>Program 101 DJELATNOST - JEDINSTVENOG UPRAVNOG ODJELA</t>
  </si>
  <si>
    <t>Aktivnost 101001 Administrativni poslovi</t>
  </si>
  <si>
    <t>Projekt K101001 Nabava dugotrajne imovine</t>
  </si>
  <si>
    <t>Aktivnost A101002 Javni radovi</t>
  </si>
  <si>
    <t>Program 102 ODRŽAVANJE KOMUNALNE INFRASTRUKTURE</t>
  </si>
  <si>
    <t xml:space="preserve">T 102001 Održavanje nerazvrstanih cesta                                   </t>
  </si>
  <si>
    <t>Rashodi za nabavu nefinancijsku imovinu</t>
  </si>
  <si>
    <t>Rashodi za nabavu nefinncijsku imovinu</t>
  </si>
  <si>
    <t>Materijalna imovina - prirodna bogatstva</t>
  </si>
  <si>
    <t>Rashodi za nabavu neproizvedena dugotrajne imovine</t>
  </si>
  <si>
    <t>Tekuće pomoći proračunskim korisnicima drugih proračuna</t>
  </si>
  <si>
    <t>Indeks izvršenja 4/3*100</t>
  </si>
  <si>
    <t>Naknade šteta pravnim i fizičkim osobamam</t>
  </si>
  <si>
    <t>Otplata glavnice primljenih zajmova od tuzemnih kreditnih institucija izvan javnog sektora</t>
  </si>
  <si>
    <t>54431</t>
  </si>
  <si>
    <t>Otplata glavnice primljenih kredita od tuzemnih kreditnih institucija izvan javnog sektora - kratkoročnih</t>
  </si>
  <si>
    <t>Izvršenje za izvještajno razdoblje 2018. godine</t>
  </si>
  <si>
    <t>Izvorni plan za 2019. godinu</t>
  </si>
  <si>
    <t>Izvršenje za I.-VI.2019. godinu</t>
  </si>
  <si>
    <t>Indeks izvršenja u odnosu na 2018. godinu 5/2*100</t>
  </si>
  <si>
    <t xml:space="preserve">        Prihodi i rashodi prema ekonomskoj klasifikaciji (Tablica 1.), izvorima financiranja (Tablica 2.,) te rashodi prema funkcijskoj klasifikaciji (Tablica 3.) utvrđeni u Računu prihoda i rashoda izvršeni su u prvom polugodištu 2019. godine, kako slijedi:</t>
  </si>
  <si>
    <t>Indeks izvršenja u odnosu na 2019. godinu 5/3*100</t>
  </si>
  <si>
    <t xml:space="preserve">     UKUPNI PRIHODI</t>
  </si>
  <si>
    <t xml:space="preserve">      UKUPNI RASHODI</t>
  </si>
  <si>
    <t xml:space="preserve">        Prihodi poslovanja</t>
  </si>
  <si>
    <t xml:space="preserve">        Prihodi od prodaje nefinancijske imovine</t>
  </si>
  <si>
    <t xml:space="preserve">         Rashodi poslovanja</t>
  </si>
  <si>
    <t xml:space="preserve">         Rashodi za nabavu nefinancijske imovine</t>
  </si>
  <si>
    <t xml:space="preserve">         Razlika - višak/manjak</t>
  </si>
  <si>
    <t>C) PRENESENA SREDSTVA</t>
  </si>
  <si>
    <t xml:space="preserve">        Primici od financijske imovine i zaduživanja</t>
  </si>
  <si>
    <t xml:space="preserve">        Izdaci za financijsku imovinu i otplate zajmova</t>
  </si>
  <si>
    <t xml:space="preserve">      Ukupan donos viška/manjka iz prethodne(ih) godine</t>
  </si>
  <si>
    <t xml:space="preserve">      Višak/manjak + neto zaduživanja/financiranja</t>
  </si>
  <si>
    <t xml:space="preserve">     Višak/manjak koji se prenosi usljedeće razdoblje</t>
  </si>
  <si>
    <t>PRIHODI POSLOVANJA</t>
  </si>
  <si>
    <t>PRIHODI OD PRODAJE NEFINANCIJSKE IMOVINE</t>
  </si>
  <si>
    <t>UKUPNI PRIHODI = PRIHODI POSLOVANJA + PRIHODI OD PRODAJE NEFINANCIJSKE IMOVINE</t>
  </si>
  <si>
    <t>UKUPNI RASHODI = RASHODI POSLOVANJA + RASHODI ZA NABAVU NEFINANCIJSKE IMOVINE</t>
  </si>
  <si>
    <t>Ceste, željeznice i slični građevinski objekti</t>
  </si>
  <si>
    <t xml:space="preserve">       U Računu financiranja primici i izdaci prema ekonomskoj klasifikaciji (Tablica 1.), te primici i izdaci prema izvorima financiranja (Tablica 2.) izvršeni su u prvom polugodištu 2019. godine, kako slijedi:</t>
  </si>
  <si>
    <t xml:space="preserve">  Primici od financijske imovine i zaduživanja </t>
  </si>
  <si>
    <t xml:space="preserve"> Primljeni krediti i zajmovi od krditnih i ostalih financijskih institucija izvan javnog sektora</t>
  </si>
  <si>
    <t xml:space="preserve"> Primljeni krediti i zajmovi od krditnih i ostalih financijskih institucija izvan javnog sektora - kratkoročni</t>
  </si>
  <si>
    <t>Indeks izvršenja u odnosu na 2018. godinu 3/2*100</t>
  </si>
  <si>
    <t xml:space="preserve"> Primici od financijske imovine i zaduživanja</t>
  </si>
  <si>
    <t>84</t>
  </si>
  <si>
    <t xml:space="preserve">        Izvještaj o provedbi Plana razvojnih programa Općine Kalnik za prvo polugodište                             2019. godine nalazi se u prilogu ovog Polugodišnjeg izvještaja o izvršenju Proračuna te je njegov sastavni dio.</t>
  </si>
  <si>
    <t>Tekući plan za 2019. godinu</t>
  </si>
  <si>
    <t>Indeks izvršenja u odnosu na 2018. g. 5/2*100</t>
  </si>
  <si>
    <t>Indeks izvršenja u odnosu na 2019. g. 5/4*100</t>
  </si>
  <si>
    <t>PROGRAM 111 Javnih potreba za obavlajnje djelatnosti HGSS</t>
  </si>
  <si>
    <t>Aktivnost A111001 HGSS Stanica Koprivnica</t>
  </si>
  <si>
    <t>Aktivnost A110001 Vatrogastvo i civilna zaštita</t>
  </si>
  <si>
    <t>PROGRAM 110 Javne potreba u protupožarnoj i civilnoj zaštiti</t>
  </si>
  <si>
    <t>PROGRAM 109 Javne potrebe u sportu</t>
  </si>
  <si>
    <t>Aktivnost  A109001 Djelatnost sportskih udruga</t>
  </si>
  <si>
    <t xml:space="preserve">Aktivnost A108005 Pomoć za ogrijev                                   </t>
  </si>
  <si>
    <t xml:space="preserve">Aktivnost A108004 Sufinanciranje potreba bolesnih i nemoćnih - Crveni križ               </t>
  </si>
  <si>
    <t xml:space="preserve">Aktivnost A108003 Pomoć za novorođenčad                                    </t>
  </si>
  <si>
    <t xml:space="preserve">Aktivnost A108002 Sufinanciranje prehrane učenicima u školskim kuhinjama                                    </t>
  </si>
  <si>
    <t xml:space="preserve">Aktivnost A108001 Socijalno ugrožena kućanstva      </t>
  </si>
  <si>
    <t>PROGRAM 108 Javne potrebe u socijalnoj skrbi</t>
  </si>
  <si>
    <t xml:space="preserve">Aktivnost 107003 Nagrade učenicima i mentorima za postignute uspjehe                                   </t>
  </si>
  <si>
    <t>PROGRAM 107 Javne potrebe u osnovnom školstvu</t>
  </si>
  <si>
    <t xml:space="preserve">Aktivnost A107002 Nabava opreme za školstvo i pripomoć školama      </t>
  </si>
  <si>
    <t>PROGRAM 106  Javne potrebe u predškolskom odgoju</t>
  </si>
  <si>
    <t xml:space="preserve">Aktivnost A106001  Provođenje programa dječjeg vrtića i male škole                            </t>
  </si>
  <si>
    <t>PROGRAM 105 Javne potrebe u kulturi i razvoju organizacija civilnog društva</t>
  </si>
  <si>
    <t>Aktivnost  105001 Održavanje kulturnih i sahralnih objekata</t>
  </si>
  <si>
    <t>Aktivnost  105002 Ostale društvene i vjerske organizacije</t>
  </si>
  <si>
    <t>Projekt T104001 Subvencije trgovačkim društvima, zadrugama, poljoprivrednicima, obrtnicima</t>
  </si>
  <si>
    <t>Projekt K104024 Implementacija WiFi sustava</t>
  </si>
  <si>
    <t>Projekt K104022 Ekološka studija</t>
  </si>
  <si>
    <t>Projekt K104021 Izmjene i dopune Prostornog plana uređenja Općine Kalnik</t>
  </si>
  <si>
    <t>Projekt K104020 Strateški razvojni program Općine Kalnik</t>
  </si>
  <si>
    <t>Projekt K104019 Odvodnja i pročišćavanje sanitarnih i oborinskih voda</t>
  </si>
  <si>
    <t>Projekt K104018 Izgradnja precrpnih stanica</t>
  </si>
  <si>
    <t xml:space="preserve">Projekt K104017 Poduzetničke zone </t>
  </si>
  <si>
    <t xml:space="preserve">Projekt K104016  SPRINT </t>
  </si>
  <si>
    <t>Projekt K104015 Otkup privatnih nekretnina i regulacija imovinsko pravnih odnosa - arheološki muzej</t>
  </si>
  <si>
    <t>Projekt K104014 Biblijski vrt mira</t>
  </si>
  <si>
    <t>Projekt K104013 Novi Kalnik</t>
  </si>
  <si>
    <t>Projekt K104012 Mladi Hrvatske za mlade  Europe</t>
  </si>
  <si>
    <t>Projekt K104011 Sportski i vatrogasni centar Carski vrt</t>
  </si>
  <si>
    <t>Ostala nematerijalna imovina</t>
  </si>
  <si>
    <t>Projekt K104008 Zdravstvena ambulanta</t>
  </si>
  <si>
    <t>Projekt K104007 Vilhemova kuća</t>
  </si>
  <si>
    <t>Projekt K104006 Rekonstrukcija i dogradnja Dom hrvatskih branitelja Kalnik - Life Kalnik d.o.o.</t>
  </si>
  <si>
    <t>Projekt K104005 Rekonstrukcija i dogradnja Društvenog doma Vojnovec Kalnički</t>
  </si>
  <si>
    <t>Projekt K104004 Rekonstrukcija i dogradnja Društvenog doma Šopron</t>
  </si>
  <si>
    <t>Projekt K104003 Rekonstrukcija i dogradnja Društvenog doma Gornje Borje</t>
  </si>
  <si>
    <t>Projekt K104002 Rekonstrukcija i dogradnja Društvenog doma Potok Kalnički</t>
  </si>
  <si>
    <t>Projekt K104001 Rekonstrukcija i dogradnja Društvenog doma Kamešnica</t>
  </si>
  <si>
    <t>Projekt K103010 Šumski putovi</t>
  </si>
  <si>
    <t>Projekt K103009 Tržnica Kalnik</t>
  </si>
  <si>
    <t>Projekt K103008 Energetski neovisna javna rasvjeta</t>
  </si>
  <si>
    <t xml:space="preserve">Projekt K103007 Groblja - razglas, javna energetski neovisna rasvjeta i projektna dokumentacija  za izgradnju groblja                           </t>
  </si>
  <si>
    <t xml:space="preserve">Projekt K103006 Izgradnja parkirališta kod Starog grada Velikog Kalnika                                  </t>
  </si>
  <si>
    <t xml:space="preserve">Projekt K103005 Izgradnja pješačke staze sa odvodnjom Šopron-Kalnik                                  </t>
  </si>
  <si>
    <t xml:space="preserve">Projekt K103004 Rekonstrukcija - uređenje Trga Stjepana Radića u Kalniku      </t>
  </si>
  <si>
    <t xml:space="preserve">Projekt K103003 Projektna dokumentacija nerazvrstanih cesta                         </t>
  </si>
  <si>
    <t xml:space="preserve"> Projekt K103002 Rekonstrukcija nerazvrstane ceste NC02                              </t>
  </si>
  <si>
    <t xml:space="preserve">Projekt K103001 Rekonstrukcija nerzvrstanih cesta    </t>
  </si>
  <si>
    <t>Program 103 GRADNJE OBJEKATA I UREĐAJA KOMUNALNE INFRASTRUKTURE</t>
  </si>
  <si>
    <t xml:space="preserve">Projekt T102009 Veterinarsko-higijeničarske usluge                      </t>
  </si>
  <si>
    <t xml:space="preserve">Projekt T102008 Deratizacija i dezunsekcija                          </t>
  </si>
  <si>
    <t xml:space="preserve">Projet T102007 Održavanje javne rasvjete                              </t>
  </si>
  <si>
    <t xml:space="preserve">Projekt T102006 Održavanje čistoće javnih površina                     </t>
  </si>
  <si>
    <t>T 102005 Održavanje groblja i usluga ukopa</t>
  </si>
  <si>
    <t xml:space="preserve">Projet T102004 Održavanje građevina, uređaja i predmeta javne namjene                         </t>
  </si>
  <si>
    <t>T 102003 Održavanje javnih zelenih površina</t>
  </si>
  <si>
    <t>Projekt T102002 Održavanje građevina javne odvodnje oborinskih voda</t>
  </si>
  <si>
    <t>Aktivnost A100010 Povećanje temeljnog kapitala trgovačkim društvima</t>
  </si>
  <si>
    <t>A100009 Elementarne nepogode</t>
  </si>
  <si>
    <t xml:space="preserve"> Aktivnost  A100008  Članarine</t>
  </si>
  <si>
    <t xml:space="preserve"> Aktivnost  A100007  Dan Općine</t>
  </si>
  <si>
    <t>Aktivnost  A100006 Donacije, sponzorstva, manifestacije</t>
  </si>
  <si>
    <t xml:space="preserve"> Aktivnost  A100005 Informiranje i odnosi s javnošću</t>
  </si>
  <si>
    <t>Aktivnost  100004 Rad političkih stranaka</t>
  </si>
  <si>
    <t>Aktivnost A100003 Izvanredni i nepredviđeni rashodi - proračunska zaliha</t>
  </si>
  <si>
    <t>Aktivnost A100002 Finaciranje i zaduživanje</t>
  </si>
  <si>
    <t>Izvršenje za I.-VI. 2019. godinu</t>
  </si>
  <si>
    <t xml:space="preserve">Aktivnost A107001 Nabava udžbenika od 1. do 8. razreda                  </t>
  </si>
  <si>
    <t>Kapitalne pomoći trgovačkim društvima u javnom sektoru</t>
  </si>
  <si>
    <t>Urešaji, strojevi i oprema za ostale namjene</t>
  </si>
  <si>
    <t>Intelektualane i osobne usluge</t>
  </si>
  <si>
    <t>Naknada za prijevoz, za rad na terenu i odvojeni život</t>
  </si>
  <si>
    <t>Ostale nakande troškova zaposlenima</t>
  </si>
  <si>
    <t xml:space="preserve">          Izvršenje rashoda i izdataka Proračuna po organizacijskoj klasifikaciji (Tablica 1.) i po programskoj klasifikaciji (Tablica 2.) u prvom polugodištu 2019. godine je sljedeće:</t>
  </si>
  <si>
    <t xml:space="preserve">         Tablica 1.: Rashodi i izdaci Proračuna po organizacijskoj klasifikaciji izvršeni su u prvom polugodištu 2019. godine, kako slijedi:</t>
  </si>
  <si>
    <t>PROGRAM 104 Prostornog uređenja i unapređenja stanovanja</t>
  </si>
  <si>
    <t>Izvršenje za               I.-VI.2019. godinu</t>
  </si>
  <si>
    <t xml:space="preserve">          Na temelju članka 109. Zakona o proračunu ("Narodne novine'' broj 87/08., 136/12. i 15/15.) i članka 32. Statuta Općine Kalnik (''Službeni glasnik Koprivničko-križevačke županije" broj 5/13. i 4/18), Općinsko vijeće Općine Kalnik na 16. sjednici održanoj 29. rujna 2019. donijelo je
</t>
  </si>
  <si>
    <t>KLASA: 400-05/19-01/02</t>
  </si>
  <si>
    <t>URBROJ: 2137/23-19-2</t>
  </si>
  <si>
    <t>Kalnik, 29. rujna 2019.</t>
  </si>
  <si>
    <t xml:space="preserve">POLUGODIŠNJI IZVJEŠTAJ O IZVRŠENJU PRORAČUNA OPĆINE KALNIK ZA 2019. GODINU </t>
  </si>
  <si>
    <t xml:space="preserve">        Proračun Općine Kalnik za 2019. godinu i projekcije za 2020. i 2021. godinu ("Službeni glasnik Koprivničko-križevačke županije" broj 24/18. i 11/19) (u daljnjem tekstu: Proračun) izvršen je u prvom polugodištu 2019. godine, kako slijedi:</t>
  </si>
  <si>
    <t xml:space="preserve">        A)  RAČUN PRIHODA I RASHODA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</si>
</sst>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;[Red]#,##0.00"/>
    <numFmt numFmtId="167" formatCode="00000"/>
    <numFmt numFmtId="168" formatCode="[$-41A]d\.\ mmmm\ yyyy\."/>
    <numFmt numFmtId="169" formatCode="#,##0.00_ ;\-#,##0.00\ 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Calibri"/>
      <family val="2"/>
    </font>
    <font>
      <sz val="1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/>
      <top>
        <color indexed="63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 style="thin">
        <color indexed="59"/>
      </right>
      <top style="thin"/>
      <bottom style="thin">
        <color indexed="59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9"/>
      </left>
      <right>
        <color indexed="63"/>
      </right>
      <top style="thin"/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9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766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 locked="0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20" fillId="8" borderId="10" xfId="0" applyFont="1" applyFill="1" applyBorder="1" applyAlignment="1" applyProtection="1">
      <alignment horizontal="center" vertical="center"/>
      <protection locked="0"/>
    </xf>
    <xf numFmtId="0" fontId="20" fillId="8" borderId="10" xfId="0" applyFont="1" applyFill="1" applyBorder="1" applyAlignment="1" applyProtection="1">
      <alignment vertical="center" wrapText="1"/>
      <protection locked="0"/>
    </xf>
    <xf numFmtId="4" fontId="20" fillId="8" borderId="10" xfId="0" applyNumberFormat="1" applyFont="1" applyFill="1" applyBorder="1" applyAlignment="1">
      <alignment/>
    </xf>
    <xf numFmtId="0" fontId="17" fillId="8" borderId="10" xfId="0" applyFont="1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/>
      <protection locked="0"/>
    </xf>
    <xf numFmtId="0" fontId="17" fillId="8" borderId="10" xfId="0" applyFont="1" applyFill="1" applyBorder="1" applyAlignment="1" applyProtection="1">
      <alignment/>
      <protection locked="0"/>
    </xf>
    <xf numFmtId="4" fontId="17" fillId="8" borderId="10" xfId="0" applyNumberFormat="1" applyFont="1" applyFill="1" applyBorder="1" applyAlignment="1">
      <alignment/>
    </xf>
    <xf numFmtId="0" fontId="17" fillId="0" borderId="10" xfId="0" applyFont="1" applyBorder="1" applyAlignment="1" applyProtection="1">
      <alignment horizontal="center" vertical="center"/>
      <protection locked="0"/>
    </xf>
    <xf numFmtId="4" fontId="17" fillId="0" borderId="10" xfId="0" applyNumberFormat="1" applyFont="1" applyFill="1" applyBorder="1" applyAlignment="1">
      <alignment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Border="1" applyAlignment="1" applyProtection="1">
      <alignment horizontal="center" vertical="center"/>
      <protection locked="0"/>
    </xf>
    <xf numFmtId="4" fontId="23" fillId="8" borderId="10" xfId="0" applyNumberFormat="1" applyFont="1" applyFill="1" applyBorder="1" applyAlignment="1">
      <alignment/>
    </xf>
    <xf numFmtId="0" fontId="22" fillId="8" borderId="10" xfId="0" applyFont="1" applyFill="1" applyBorder="1" applyAlignment="1" applyProtection="1">
      <alignment horizontal="center" vertical="center"/>
      <protection locked="0"/>
    </xf>
    <xf numFmtId="0" fontId="23" fillId="8" borderId="10" xfId="0" applyFont="1" applyFill="1" applyBorder="1" applyAlignment="1" applyProtection="1">
      <alignment horizontal="center" vertical="center"/>
      <protection locked="0"/>
    </xf>
    <xf numFmtId="0" fontId="22" fillId="8" borderId="10" xfId="0" applyFont="1" applyFill="1" applyBorder="1" applyAlignment="1" applyProtection="1">
      <alignment horizontal="right" vertical="center"/>
      <protection locked="0"/>
    </xf>
    <xf numFmtId="49" fontId="17" fillId="8" borderId="10" xfId="0" applyNumberFormat="1" applyFont="1" applyFill="1" applyBorder="1" applyAlignment="1" applyProtection="1">
      <alignment wrapText="1"/>
      <protection locked="0"/>
    </xf>
    <xf numFmtId="4" fontId="17" fillId="24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/>
      <protection locked="0"/>
    </xf>
    <xf numFmtId="4" fontId="17" fillId="0" borderId="10" xfId="0" applyNumberFormat="1" applyFont="1" applyFill="1" applyBorder="1" applyAlignment="1">
      <alignment vertical="center"/>
    </xf>
    <xf numFmtId="4" fontId="17" fillId="8" borderId="10" xfId="0" applyNumberFormat="1" applyFont="1" applyFill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17" fillId="24" borderId="10" xfId="0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7" fillId="24" borderId="13" xfId="0" applyFont="1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horizontal="right" vertical="center"/>
      <protection locked="0"/>
    </xf>
    <xf numFmtId="0" fontId="17" fillId="24" borderId="10" xfId="0" applyFont="1" applyFill="1" applyBorder="1" applyAlignment="1" applyProtection="1">
      <alignment horizontal="right" vertical="center"/>
      <protection locked="0"/>
    </xf>
    <xf numFmtId="4" fontId="17" fillId="0" borderId="11" xfId="0" applyNumberFormat="1" applyFon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25" fillId="24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3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left" wrapText="1"/>
    </xf>
    <xf numFmtId="0" fontId="27" fillId="0" borderId="10" xfId="0" applyFont="1" applyBorder="1" applyAlignment="1">
      <alignment wrapText="1"/>
    </xf>
    <xf numFmtId="1" fontId="2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right" wrapText="1"/>
    </xf>
    <xf numFmtId="0" fontId="24" fillId="0" borderId="10" xfId="0" applyFont="1" applyBorder="1" applyAlignment="1">
      <alignment wrapText="1"/>
    </xf>
    <xf numFmtId="4" fontId="17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26" fillId="24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/>
    </xf>
    <xf numFmtId="0" fontId="17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17" fillId="0" borderId="0" xfId="0" applyNumberFormat="1" applyFont="1" applyAlignment="1">
      <alignment horizontal="center" vertical="center"/>
    </xf>
    <xf numFmtId="1" fontId="0" fillId="0" borderId="15" xfId="0" applyNumberFormat="1" applyBorder="1" applyAlignment="1" applyProtection="1">
      <alignment horizontal="center" vertical="center"/>
      <protection locked="0"/>
    </xf>
    <xf numFmtId="4" fontId="20" fillId="8" borderId="15" xfId="0" applyNumberFormat="1" applyFont="1" applyFill="1" applyBorder="1" applyAlignment="1">
      <alignment/>
    </xf>
    <xf numFmtId="4" fontId="17" fillId="8" borderId="15" xfId="0" applyNumberFormat="1" applyFont="1" applyFill="1" applyBorder="1" applyAlignment="1">
      <alignment/>
    </xf>
    <xf numFmtId="4" fontId="23" fillId="8" borderId="15" xfId="0" applyNumberFormat="1" applyFont="1" applyFill="1" applyBorder="1" applyAlignment="1">
      <alignment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textRotation="180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4" fontId="20" fillId="8" borderId="12" xfId="0" applyNumberFormat="1" applyFont="1" applyFill="1" applyBorder="1" applyAlignment="1">
      <alignment/>
    </xf>
    <xf numFmtId="4" fontId="17" fillId="8" borderId="12" xfId="0" applyNumberFormat="1" applyFont="1" applyFill="1" applyBorder="1" applyAlignment="1">
      <alignment/>
    </xf>
    <xf numFmtId="4" fontId="23" fillId="8" borderId="12" xfId="0" applyNumberFormat="1" applyFont="1" applyFill="1" applyBorder="1" applyAlignment="1">
      <alignment/>
    </xf>
    <xf numFmtId="0" fontId="24" fillId="0" borderId="2" xfId="0" applyFont="1" applyBorder="1" applyAlignment="1" applyProtection="1">
      <alignment/>
      <protection locked="0"/>
    </xf>
    <xf numFmtId="0" fontId="27" fillId="0" borderId="2" xfId="0" applyFont="1" applyBorder="1" applyAlignment="1" applyProtection="1">
      <alignment horizontal="center" vertical="center" textRotation="180"/>
      <protection locked="0"/>
    </xf>
    <xf numFmtId="0" fontId="24" fillId="0" borderId="1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right" vertical="center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17" fillId="24" borderId="17" xfId="0" applyFont="1" applyFill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24" borderId="17" xfId="0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 applyProtection="1">
      <alignment horizontal="right" vertical="center"/>
      <protection locked="0"/>
    </xf>
    <xf numFmtId="1" fontId="24" fillId="0" borderId="17" xfId="0" applyNumberFormat="1" applyFont="1" applyBorder="1" applyAlignment="1">
      <alignment horizontal="right" wrapText="1"/>
    </xf>
    <xf numFmtId="0" fontId="24" fillId="0" borderId="17" xfId="0" applyFont="1" applyBorder="1" applyAlignment="1">
      <alignment wrapText="1"/>
    </xf>
    <xf numFmtId="0" fontId="0" fillId="24" borderId="17" xfId="0" applyFill="1" applyBorder="1" applyAlignment="1" applyProtection="1">
      <alignment horizontal="center" vertical="center"/>
      <protection locked="0"/>
    </xf>
    <xf numFmtId="4" fontId="23" fillId="0" borderId="12" xfId="0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4" fontId="24" fillId="0" borderId="13" xfId="0" applyNumberFormat="1" applyFont="1" applyBorder="1" applyAlignment="1" applyProtection="1">
      <alignment vertical="center"/>
      <protection/>
    </xf>
    <xf numFmtId="4" fontId="24" fillId="0" borderId="13" xfId="0" applyNumberFormat="1" applyFont="1" applyBorder="1" applyAlignment="1" applyProtection="1">
      <alignment vertical="center"/>
      <protection locked="0"/>
    </xf>
    <xf numFmtId="4" fontId="24" fillId="8" borderId="12" xfId="0" applyNumberFormat="1" applyFont="1" applyFill="1" applyBorder="1" applyAlignment="1">
      <alignment/>
    </xf>
    <xf numFmtId="4" fontId="24" fillId="8" borderId="15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31" fillId="0" borderId="17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/>
      <protection locked="0"/>
    </xf>
    <xf numFmtId="0" fontId="24" fillId="0" borderId="17" xfId="0" applyFont="1" applyBorder="1" applyAlignment="1" applyProtection="1">
      <alignment/>
      <protection locked="0"/>
    </xf>
    <xf numFmtId="4" fontId="0" fillId="24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4" fontId="23" fillId="8" borderId="19" xfId="0" applyNumberFormat="1" applyFont="1" applyFill="1" applyBorder="1" applyAlignment="1">
      <alignment/>
    </xf>
    <xf numFmtId="4" fontId="23" fillId="8" borderId="20" xfId="0" applyNumberFormat="1" applyFont="1" applyFill="1" applyBorder="1" applyAlignment="1">
      <alignment/>
    </xf>
    <xf numFmtId="4" fontId="23" fillId="0" borderId="17" xfId="0" applyNumberFormat="1" applyFont="1" applyFill="1" applyBorder="1" applyAlignment="1">
      <alignment/>
    </xf>
    <xf numFmtId="0" fontId="22" fillId="25" borderId="17" xfId="0" applyFont="1" applyFill="1" applyBorder="1" applyAlignment="1" applyProtection="1">
      <alignment horizontal="center" vertical="center"/>
      <protection locked="0"/>
    </xf>
    <xf numFmtId="4" fontId="23" fillId="25" borderId="17" xfId="0" applyNumberFormat="1" applyFont="1" applyFill="1" applyBorder="1" applyAlignment="1">
      <alignment/>
    </xf>
    <xf numFmtId="0" fontId="23" fillId="25" borderId="17" xfId="0" applyFont="1" applyFill="1" applyBorder="1" applyAlignment="1" applyProtection="1">
      <alignment horizontal="center" vertical="center"/>
      <protection locked="0"/>
    </xf>
    <xf numFmtId="0" fontId="17" fillId="25" borderId="17" xfId="0" applyFont="1" applyFill="1" applyBorder="1" applyAlignment="1" applyProtection="1">
      <alignment horizontal="right"/>
      <protection locked="0"/>
    </xf>
    <xf numFmtId="0" fontId="27" fillId="25" borderId="17" xfId="0" applyFont="1" applyFill="1" applyBorder="1" applyAlignment="1" applyProtection="1">
      <alignment/>
      <protection locked="0"/>
    </xf>
    <xf numFmtId="0" fontId="17" fillId="25" borderId="17" xfId="0" applyFont="1" applyFill="1" applyBorder="1" applyAlignment="1" applyProtection="1">
      <alignment/>
      <protection locked="0"/>
    </xf>
    <xf numFmtId="4" fontId="17" fillId="25" borderId="17" xfId="0" applyNumberFormat="1" applyFont="1" applyFill="1" applyBorder="1" applyAlignment="1" applyProtection="1">
      <alignment/>
      <protection locked="0"/>
    </xf>
    <xf numFmtId="1" fontId="24" fillId="0" borderId="21" xfId="0" applyNumberFormat="1" applyFont="1" applyBorder="1" applyAlignment="1">
      <alignment horizontal="right" wrapText="1"/>
    </xf>
    <xf numFmtId="0" fontId="24" fillId="0" borderId="21" xfId="0" applyFont="1" applyBorder="1" applyAlignment="1">
      <alignment wrapText="1"/>
    </xf>
    <xf numFmtId="0" fontId="17" fillId="0" borderId="17" xfId="0" applyFont="1" applyBorder="1" applyAlignment="1" applyProtection="1">
      <alignment horizontal="right" vertical="center"/>
      <protection locked="0"/>
    </xf>
    <xf numFmtId="1" fontId="27" fillId="0" borderId="17" xfId="0" applyNumberFormat="1" applyFont="1" applyBorder="1" applyAlignment="1">
      <alignment horizontal="right" wrapText="1"/>
    </xf>
    <xf numFmtId="0" fontId="27" fillId="0" borderId="17" xfId="0" applyFont="1" applyBorder="1" applyAlignment="1">
      <alignment wrapText="1"/>
    </xf>
    <xf numFmtId="4" fontId="17" fillId="0" borderId="17" xfId="0" applyNumberFormat="1" applyFont="1" applyBorder="1" applyAlignment="1">
      <alignment/>
    </xf>
    <xf numFmtId="0" fontId="0" fillId="8" borderId="11" xfId="0" applyFill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 horizontal="right" vertical="center"/>
      <protection locked="0"/>
    </xf>
    <xf numFmtId="0" fontId="23" fillId="8" borderId="11" xfId="0" applyFont="1" applyFill="1" applyBorder="1" applyAlignment="1" applyProtection="1">
      <alignment vertical="center"/>
      <protection locked="0"/>
    </xf>
    <xf numFmtId="4" fontId="23" fillId="8" borderId="11" xfId="0" applyNumberFormat="1" applyFont="1" applyFill="1" applyBorder="1" applyAlignment="1">
      <alignment vertical="center"/>
    </xf>
    <xf numFmtId="0" fontId="27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32" fillId="0" borderId="17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4" fontId="17" fillId="0" borderId="17" xfId="0" applyNumberFormat="1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>
      <alignment horizontal="left" wrapText="1"/>
    </xf>
    <xf numFmtId="0" fontId="17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horizontal="right" vertical="center"/>
      <protection locked="0"/>
    </xf>
    <xf numFmtId="49" fontId="17" fillId="24" borderId="11" xfId="0" applyNumberFormat="1" applyFont="1" applyFill="1" applyBorder="1" applyAlignment="1" applyProtection="1">
      <alignment vertical="center" wrapText="1"/>
      <protection locked="0"/>
    </xf>
    <xf numFmtId="4" fontId="23" fillId="0" borderId="19" xfId="0" applyNumberFormat="1" applyFont="1" applyFill="1" applyBorder="1" applyAlignment="1">
      <alignment/>
    </xf>
    <xf numFmtId="4" fontId="23" fillId="0" borderId="20" xfId="0" applyNumberFormat="1" applyFont="1" applyFill="1" applyBorder="1" applyAlignment="1">
      <alignment/>
    </xf>
    <xf numFmtId="0" fontId="24" fillId="0" borderId="17" xfId="0" applyFont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vertical="center"/>
      <protection locked="0"/>
    </xf>
    <xf numFmtId="4" fontId="24" fillId="0" borderId="10" xfId="0" applyNumberFormat="1" applyFont="1" applyBorder="1" applyAlignment="1" applyProtection="1">
      <alignment vertical="center"/>
      <protection locked="0"/>
    </xf>
    <xf numFmtId="4" fontId="25" fillId="0" borderId="12" xfId="0" applyNumberFormat="1" applyFont="1" applyFill="1" applyBorder="1" applyAlignment="1">
      <alignment/>
    </xf>
    <xf numFmtId="4" fontId="25" fillId="0" borderId="15" xfId="0" applyNumberFormat="1" applyFont="1" applyFill="1" applyBorder="1" applyAlignment="1">
      <alignment/>
    </xf>
    <xf numFmtId="0" fontId="0" fillId="26" borderId="17" xfId="0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right" vertical="center"/>
      <protection locked="0"/>
    </xf>
    <xf numFmtId="4" fontId="17" fillId="26" borderId="10" xfId="0" applyNumberFormat="1" applyFont="1" applyFill="1" applyBorder="1" applyAlignment="1">
      <alignment vertical="center"/>
    </xf>
    <xf numFmtId="0" fontId="0" fillId="8" borderId="17" xfId="0" applyFill="1" applyBorder="1" applyAlignment="1" applyProtection="1">
      <alignment horizontal="center" vertical="center"/>
      <protection locked="0"/>
    </xf>
    <xf numFmtId="0" fontId="0" fillId="8" borderId="17" xfId="0" applyFill="1" applyBorder="1" applyAlignment="1" applyProtection="1">
      <alignment horizontal="right" vertical="center"/>
      <protection locked="0"/>
    </xf>
    <xf numFmtId="0" fontId="17" fillId="8" borderId="17" xfId="0" applyFont="1" applyFill="1" applyBorder="1" applyAlignment="1" applyProtection="1">
      <alignment vertical="center"/>
      <protection locked="0"/>
    </xf>
    <xf numFmtId="4" fontId="24" fillId="0" borderId="10" xfId="0" applyNumberFormat="1" applyFont="1" applyBorder="1" applyAlignment="1">
      <alignment/>
    </xf>
    <xf numFmtId="0" fontId="33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/>
      <protection locked="0"/>
    </xf>
    <xf numFmtId="166" fontId="30" fillId="0" borderId="10" xfId="0" applyNumberFormat="1" applyFont="1" applyFill="1" applyBorder="1" applyAlignment="1" applyProtection="1">
      <alignment/>
      <protection locked="0"/>
    </xf>
    <xf numFmtId="166" fontId="30" fillId="0" borderId="14" xfId="0" applyNumberFormat="1" applyFont="1" applyFill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right"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4" fontId="24" fillId="24" borderId="10" xfId="0" applyNumberFormat="1" applyFont="1" applyFill="1" applyBorder="1" applyAlignment="1" applyProtection="1">
      <alignment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right"/>
      <protection locked="0"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right"/>
      <protection locked="0"/>
    </xf>
    <xf numFmtId="4" fontId="24" fillId="0" borderId="17" xfId="0" applyNumberFormat="1" applyFont="1" applyBorder="1" applyAlignment="1" applyProtection="1">
      <alignment/>
      <protection locked="0"/>
    </xf>
    <xf numFmtId="4" fontId="25" fillId="0" borderId="17" xfId="0" applyNumberFormat="1" applyFont="1" applyFill="1" applyBorder="1" applyAlignment="1">
      <alignment/>
    </xf>
    <xf numFmtId="0" fontId="27" fillId="24" borderId="17" xfId="0" applyFont="1" applyFill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7" fillId="24" borderId="17" xfId="0" applyFont="1" applyFill="1" applyBorder="1" applyAlignment="1" applyProtection="1">
      <alignment vertical="center"/>
      <protection locked="0"/>
    </xf>
    <xf numFmtId="4" fontId="27" fillId="0" borderId="10" xfId="0" applyNumberFormat="1" applyFont="1" applyBorder="1" applyAlignment="1">
      <alignment vertical="center"/>
    </xf>
    <xf numFmtId="0" fontId="27" fillId="0" borderId="17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right" vertical="center"/>
      <protection locked="0"/>
    </xf>
    <xf numFmtId="4" fontId="24" fillId="0" borderId="24" xfId="0" applyNumberFormat="1" applyFont="1" applyBorder="1" applyAlignment="1">
      <alignment/>
    </xf>
    <xf numFmtId="4" fontId="24" fillId="0" borderId="17" xfId="0" applyNumberFormat="1" applyFont="1" applyBorder="1" applyAlignment="1">
      <alignment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right" vertical="center"/>
      <protection locked="0"/>
    </xf>
    <xf numFmtId="0" fontId="24" fillId="0" borderId="25" xfId="0" applyFont="1" applyBorder="1" applyAlignment="1" applyProtection="1">
      <alignment vertical="center"/>
      <protection locked="0"/>
    </xf>
    <xf numFmtId="4" fontId="24" fillId="0" borderId="24" xfId="0" applyNumberFormat="1" applyFont="1" applyBorder="1" applyAlignment="1" applyProtection="1">
      <alignment vertical="center"/>
      <protection locked="0"/>
    </xf>
    <xf numFmtId="4" fontId="24" fillId="0" borderId="17" xfId="0" applyNumberFormat="1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right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right" vertical="center"/>
      <protection locked="0"/>
    </xf>
    <xf numFmtId="0" fontId="24" fillId="0" borderId="24" xfId="0" applyFont="1" applyBorder="1" applyAlignment="1" applyProtection="1">
      <alignment vertical="center"/>
      <protection locked="0"/>
    </xf>
    <xf numFmtId="4" fontId="24" fillId="0" borderId="13" xfId="0" applyNumberFormat="1" applyFont="1" applyBorder="1" applyAlignment="1" applyProtection="1">
      <alignment vertical="center"/>
      <protection locked="0"/>
    </xf>
    <xf numFmtId="4" fontId="30" fillId="0" borderId="12" xfId="0" applyNumberFormat="1" applyFont="1" applyFill="1" applyBorder="1" applyAlignment="1">
      <alignment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 wrapText="1"/>
      <protection locked="0"/>
    </xf>
    <xf numFmtId="4" fontId="20" fillId="0" borderId="10" xfId="0" applyNumberFormat="1" applyFont="1" applyFill="1" applyBorder="1" applyAlignment="1">
      <alignment/>
    </xf>
    <xf numFmtId="4" fontId="20" fillId="0" borderId="12" xfId="0" applyNumberFormat="1" applyFont="1" applyFill="1" applyBorder="1" applyAlignment="1">
      <alignment/>
    </xf>
    <xf numFmtId="4" fontId="20" fillId="0" borderId="15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 wrapText="1"/>
    </xf>
    <xf numFmtId="0" fontId="35" fillId="0" borderId="0" xfId="54" applyFont="1">
      <alignment/>
      <protection/>
    </xf>
    <xf numFmtId="0" fontId="1" fillId="0" borderId="0" xfId="54">
      <alignment/>
      <protection/>
    </xf>
    <xf numFmtId="0" fontId="34" fillId="0" borderId="0" xfId="54" applyFont="1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wrapText="1"/>
      <protection/>
    </xf>
    <xf numFmtId="4" fontId="1" fillId="0" borderId="0" xfId="54" applyNumberFormat="1" applyFont="1">
      <alignment/>
      <protection/>
    </xf>
    <xf numFmtId="0" fontId="32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 locked="0"/>
    </xf>
    <xf numFmtId="4" fontId="37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37" fillId="0" borderId="0" xfId="54" applyFont="1">
      <alignment/>
      <protection/>
    </xf>
    <xf numFmtId="0" fontId="37" fillId="0" borderId="0" xfId="54" applyFont="1" applyAlignment="1">
      <alignment wrapText="1"/>
      <protection/>
    </xf>
    <xf numFmtId="0" fontId="27" fillId="0" borderId="10" xfId="0" applyFont="1" applyBorder="1" applyAlignment="1" applyProtection="1">
      <alignment horizontal="center" vertical="center" textRotation="180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5" fillId="27" borderId="0" xfId="54" applyFont="1" applyFill="1" applyBorder="1" applyAlignment="1">
      <alignment wrapText="1"/>
      <protection/>
    </xf>
    <xf numFmtId="0" fontId="27" fillId="0" borderId="26" xfId="0" applyFont="1" applyBorder="1" applyAlignment="1" applyProtection="1">
      <alignment horizontal="center" vertical="center" textRotation="180"/>
      <protection locked="0"/>
    </xf>
    <xf numFmtId="0" fontId="27" fillId="0" borderId="10" xfId="0" applyFont="1" applyBorder="1" applyAlignment="1" applyProtection="1">
      <alignment horizontal="center" vertical="center" textRotation="180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>
      <alignment/>
    </xf>
    <xf numFmtId="0" fontId="24" fillId="0" borderId="28" xfId="0" applyFont="1" applyBorder="1" applyAlignment="1" applyProtection="1">
      <alignment horizontal="center" vertical="center"/>
      <protection locked="0"/>
    </xf>
    <xf numFmtId="1" fontId="24" fillId="0" borderId="2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Border="1" applyAlignment="1" applyProtection="1">
      <alignment horizontal="center" vertical="center"/>
      <protection locked="0"/>
    </xf>
    <xf numFmtId="0" fontId="24" fillId="27" borderId="31" xfId="0" applyFont="1" applyFill="1" applyBorder="1" applyAlignment="1">
      <alignment/>
    </xf>
    <xf numFmtId="0" fontId="27" fillId="27" borderId="32" xfId="0" applyFont="1" applyFill="1" applyBorder="1" applyAlignment="1">
      <alignment/>
    </xf>
    <xf numFmtId="0" fontId="27" fillId="27" borderId="33" xfId="0" applyFont="1" applyFill="1" applyBorder="1" applyAlignment="1">
      <alignment/>
    </xf>
    <xf numFmtId="4" fontId="27" fillId="27" borderId="34" xfId="0" applyNumberFormat="1" applyFont="1" applyFill="1" applyBorder="1" applyAlignment="1">
      <alignment/>
    </xf>
    <xf numFmtId="4" fontId="27" fillId="27" borderId="21" xfId="0" applyNumberFormat="1" applyFont="1" applyFill="1" applyBorder="1" applyAlignment="1">
      <alignment/>
    </xf>
    <xf numFmtId="49" fontId="24" fillId="0" borderId="27" xfId="0" applyNumberFormat="1" applyFont="1" applyBorder="1" applyAlignment="1">
      <alignment/>
    </xf>
    <xf numFmtId="49" fontId="24" fillId="0" borderId="35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33" xfId="0" applyFont="1" applyBorder="1" applyAlignment="1">
      <alignment/>
    </xf>
    <xf numFmtId="49" fontId="24" fillId="0" borderId="36" xfId="0" applyNumberFormat="1" applyFont="1" applyBorder="1" applyAlignment="1">
      <alignment/>
    </xf>
    <xf numFmtId="49" fontId="27" fillId="0" borderId="36" xfId="0" applyNumberFormat="1" applyFont="1" applyBorder="1" applyAlignment="1">
      <alignment/>
    </xf>
    <xf numFmtId="4" fontId="27" fillId="0" borderId="36" xfId="0" applyNumberFormat="1" applyFont="1" applyBorder="1" applyAlignment="1">
      <alignment/>
    </xf>
    <xf numFmtId="49" fontId="27" fillId="0" borderId="17" xfId="0" applyNumberFormat="1" applyFont="1" applyBorder="1" applyAlignment="1">
      <alignment/>
    </xf>
    <xf numFmtId="49" fontId="27" fillId="0" borderId="17" xfId="0" applyNumberFormat="1" applyFont="1" applyBorder="1" applyAlignment="1">
      <alignment horizontal="right"/>
    </xf>
    <xf numFmtId="4" fontId="27" fillId="0" borderId="17" xfId="0" applyNumberFormat="1" applyFont="1" applyBorder="1" applyAlignment="1">
      <alignment/>
    </xf>
    <xf numFmtId="49" fontId="24" fillId="0" borderId="17" xfId="0" applyNumberFormat="1" applyFont="1" applyBorder="1" applyAlignment="1">
      <alignment horizontal="right"/>
    </xf>
    <xf numFmtId="4" fontId="24" fillId="0" borderId="17" xfId="0" applyNumberFormat="1" applyFont="1" applyBorder="1" applyAlignment="1">
      <alignment/>
    </xf>
    <xf numFmtId="4" fontId="30" fillId="0" borderId="17" xfId="0" applyNumberFormat="1" applyFont="1" applyFill="1" applyBorder="1" applyAlignment="1">
      <alignment/>
    </xf>
    <xf numFmtId="49" fontId="24" fillId="0" borderId="21" xfId="0" applyNumberFormat="1" applyFont="1" applyBorder="1" applyAlignment="1">
      <alignment horizontal="right"/>
    </xf>
    <xf numFmtId="4" fontId="24" fillId="0" borderId="21" xfId="0" applyNumberFormat="1" applyFont="1" applyBorder="1" applyAlignment="1">
      <alignment/>
    </xf>
    <xf numFmtId="4" fontId="30" fillId="0" borderId="21" xfId="0" applyNumberFormat="1" applyFont="1" applyFill="1" applyBorder="1" applyAlignment="1">
      <alignment/>
    </xf>
    <xf numFmtId="49" fontId="24" fillId="0" borderId="35" xfId="0" applyNumberFormat="1" applyFont="1" applyBorder="1" applyAlignment="1">
      <alignment horizontal="right"/>
    </xf>
    <xf numFmtId="4" fontId="24" fillId="0" borderId="35" xfId="0" applyNumberFormat="1" applyFont="1" applyBorder="1" applyAlignment="1">
      <alignment/>
    </xf>
    <xf numFmtId="4" fontId="24" fillId="0" borderId="33" xfId="0" applyNumberFormat="1" applyFont="1" applyBorder="1" applyAlignment="1">
      <alignment/>
    </xf>
    <xf numFmtId="49" fontId="27" fillId="0" borderId="36" xfId="0" applyNumberFormat="1" applyFont="1" applyBorder="1" applyAlignment="1">
      <alignment horizontal="left"/>
    </xf>
    <xf numFmtId="0" fontId="24" fillId="0" borderId="21" xfId="0" applyFont="1" applyBorder="1" applyAlignment="1">
      <alignment wrapText="1"/>
    </xf>
    <xf numFmtId="0" fontId="27" fillId="0" borderId="36" xfId="0" applyFont="1" applyBorder="1" applyAlignment="1">
      <alignment/>
    </xf>
    <xf numFmtId="4" fontId="24" fillId="0" borderId="0" xfId="0" applyNumberFormat="1" applyFont="1" applyAlignment="1">
      <alignment/>
    </xf>
    <xf numFmtId="0" fontId="24" fillId="27" borderId="21" xfId="0" applyFont="1" applyFill="1" applyBorder="1" applyAlignment="1">
      <alignment/>
    </xf>
    <xf numFmtId="0" fontId="27" fillId="27" borderId="21" xfId="0" applyFont="1" applyFill="1" applyBorder="1" applyAlignment="1">
      <alignment/>
    </xf>
    <xf numFmtId="0" fontId="27" fillId="27" borderId="34" xfId="0" applyFont="1" applyFill="1" applyBorder="1" applyAlignment="1">
      <alignment/>
    </xf>
    <xf numFmtId="0" fontId="27" fillId="0" borderId="35" xfId="0" applyFont="1" applyBorder="1" applyAlignment="1">
      <alignment/>
    </xf>
    <xf numFmtId="4" fontId="27" fillId="0" borderId="35" xfId="0" applyNumberFormat="1" applyFont="1" applyBorder="1" applyAlignment="1">
      <alignment/>
    </xf>
    <xf numFmtId="4" fontId="27" fillId="0" borderId="33" xfId="0" applyNumberFormat="1" applyFont="1" applyBorder="1" applyAlignment="1">
      <alignment/>
    </xf>
    <xf numFmtId="0" fontId="24" fillId="0" borderId="36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33" xfId="0" applyFont="1" applyBorder="1" applyAlignment="1">
      <alignment/>
    </xf>
    <xf numFmtId="0" fontId="24" fillId="0" borderId="33" xfId="0" applyFont="1" applyFill="1" applyBorder="1" applyAlignment="1">
      <alignment/>
    </xf>
    <xf numFmtId="0" fontId="24" fillId="0" borderId="33" xfId="0" applyFont="1" applyFill="1" applyBorder="1" applyAlignment="1">
      <alignment wrapText="1"/>
    </xf>
    <xf numFmtId="0" fontId="27" fillId="0" borderId="21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34" xfId="0" applyFont="1" applyFill="1" applyBorder="1" applyAlignment="1">
      <alignment/>
    </xf>
    <xf numFmtId="0" fontId="27" fillId="0" borderId="27" xfId="0" applyFont="1" applyBorder="1" applyAlignment="1">
      <alignment/>
    </xf>
    <xf numFmtId="0" fontId="27" fillId="0" borderId="33" xfId="0" applyFont="1" applyFill="1" applyBorder="1" applyAlignment="1">
      <alignment/>
    </xf>
    <xf numFmtId="0" fontId="24" fillId="0" borderId="34" xfId="0" applyFont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4" fontId="27" fillId="0" borderId="21" xfId="0" applyNumberFormat="1" applyFont="1" applyBorder="1" applyAlignment="1">
      <alignment/>
    </xf>
    <xf numFmtId="0" fontId="24" fillId="0" borderId="35" xfId="0" applyFont="1" applyFill="1" applyBorder="1" applyAlignment="1">
      <alignment/>
    </xf>
    <xf numFmtId="0" fontId="31" fillId="0" borderId="38" xfId="0" applyFont="1" applyBorder="1" applyAlignment="1" applyProtection="1">
      <alignment horizontal="center" vertical="center" textRotation="180"/>
      <protection locked="0"/>
    </xf>
    <xf numFmtId="0" fontId="31" fillId="0" borderId="39" xfId="0" applyFont="1" applyBorder="1" applyAlignment="1" applyProtection="1">
      <alignment horizontal="center" vertical="center" textRotation="180"/>
      <protection locked="0"/>
    </xf>
    <xf numFmtId="0" fontId="31" fillId="0" borderId="40" xfId="0" applyFont="1" applyBorder="1" applyAlignment="1" applyProtection="1">
      <alignment horizontal="center" vertical="center" textRotation="180"/>
      <protection locked="0"/>
    </xf>
    <xf numFmtId="0" fontId="31" fillId="0" borderId="33" xfId="0" applyFont="1" applyBorder="1" applyAlignment="1" applyProtection="1">
      <alignment horizontal="center" vertical="center"/>
      <protection locked="0"/>
    </xf>
    <xf numFmtId="0" fontId="36" fillId="0" borderId="41" xfId="0" applyFont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 applyProtection="1">
      <alignment horizontal="center" vertical="center" wrapText="1"/>
      <protection locked="0"/>
    </xf>
    <xf numFmtId="0" fontId="31" fillId="0" borderId="43" xfId="0" applyFont="1" applyBorder="1" applyAlignment="1" applyProtection="1">
      <alignment horizontal="center" vertical="center" wrapText="1"/>
      <protection locked="0"/>
    </xf>
    <xf numFmtId="0" fontId="31" fillId="0" borderId="44" xfId="0" applyFont="1" applyBorder="1" applyAlignment="1" applyProtection="1">
      <alignment horizontal="center" vertical="center" textRotation="180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45" xfId="0" applyFont="1" applyBorder="1" applyAlignment="1" applyProtection="1">
      <alignment horizontal="center" vertical="center" wrapText="1"/>
      <protection locked="0"/>
    </xf>
    <xf numFmtId="0" fontId="32" fillId="26" borderId="46" xfId="0" applyFont="1" applyFill="1" applyBorder="1" applyAlignment="1" applyProtection="1">
      <alignment horizontal="center" vertical="center"/>
      <protection locked="0"/>
    </xf>
    <xf numFmtId="0" fontId="32" fillId="26" borderId="13" xfId="0" applyFont="1" applyFill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25" borderId="17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45" xfId="0" applyFont="1" applyBorder="1" applyAlignment="1">
      <alignment/>
    </xf>
    <xf numFmtId="4" fontId="31" fillId="0" borderId="33" xfId="0" applyNumberFormat="1" applyFont="1" applyBorder="1" applyAlignment="1">
      <alignment/>
    </xf>
    <xf numFmtId="4" fontId="31" fillId="0" borderId="17" xfId="0" applyNumberFormat="1" applyFont="1" applyBorder="1" applyAlignment="1">
      <alignment/>
    </xf>
    <xf numFmtId="0" fontId="32" fillId="0" borderId="27" xfId="0" applyFont="1" applyBorder="1" applyAlignment="1">
      <alignment horizontal="center" vertical="center"/>
    </xf>
    <xf numFmtId="0" fontId="32" fillId="0" borderId="33" xfId="0" applyFont="1" applyBorder="1" applyAlignment="1">
      <alignment/>
    </xf>
    <xf numFmtId="4" fontId="32" fillId="0" borderId="33" xfId="0" applyNumberFormat="1" applyFont="1" applyBorder="1" applyAlignment="1">
      <alignment/>
    </xf>
    <xf numFmtId="4" fontId="32" fillId="0" borderId="17" xfId="0" applyNumberFormat="1" applyFont="1" applyBorder="1" applyAlignment="1">
      <alignment/>
    </xf>
    <xf numFmtId="0" fontId="32" fillId="0" borderId="37" xfId="0" applyFont="1" applyBorder="1" applyAlignment="1">
      <alignment/>
    </xf>
    <xf numFmtId="0" fontId="38" fillId="0" borderId="0" xfId="55" applyFont="1" applyFill="1" applyBorder="1">
      <alignment/>
      <protection/>
    </xf>
    <xf numFmtId="0" fontId="39" fillId="0" borderId="0" xfId="55" applyFont="1" applyFill="1" applyBorder="1">
      <alignment/>
      <protection/>
    </xf>
    <xf numFmtId="0" fontId="38" fillId="0" borderId="0" xfId="55" applyFont="1" applyFill="1" applyBorder="1" applyAlignment="1">
      <alignment wrapText="1"/>
      <protection/>
    </xf>
    <xf numFmtId="0" fontId="31" fillId="0" borderId="47" xfId="0" applyFont="1" applyBorder="1" applyAlignment="1" applyProtection="1">
      <alignment horizontal="center" vertical="center" textRotation="180"/>
      <protection locked="0"/>
    </xf>
    <xf numFmtId="0" fontId="31" fillId="0" borderId="48" xfId="0" applyFont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31" fillId="25" borderId="27" xfId="0" applyFont="1" applyFill="1" applyBorder="1" applyAlignment="1">
      <alignment/>
    </xf>
    <xf numFmtId="4" fontId="31" fillId="25" borderId="35" xfId="0" applyNumberFormat="1" applyFont="1" applyFill="1" applyBorder="1" applyAlignment="1">
      <alignment/>
    </xf>
    <xf numFmtId="4" fontId="31" fillId="0" borderId="35" xfId="0" applyNumberFormat="1" applyFont="1" applyBorder="1" applyAlignment="1">
      <alignment/>
    </xf>
    <xf numFmtId="4" fontId="32" fillId="0" borderId="44" xfId="0" applyNumberFormat="1" applyFont="1" applyBorder="1" applyAlignment="1">
      <alignment/>
    </xf>
    <xf numFmtId="4" fontId="32" fillId="0" borderId="35" xfId="0" applyNumberFormat="1" applyFont="1" applyBorder="1" applyAlignment="1">
      <alignment/>
    </xf>
    <xf numFmtId="4" fontId="32" fillId="0" borderId="27" xfId="0" applyNumberFormat="1" applyFont="1" applyBorder="1" applyAlignment="1">
      <alignment/>
    </xf>
    <xf numFmtId="0" fontId="32" fillId="0" borderId="17" xfId="0" applyFont="1" applyBorder="1" applyAlignment="1">
      <alignment/>
    </xf>
    <xf numFmtId="0" fontId="36" fillId="0" borderId="42" xfId="0" applyFont="1" applyBorder="1" applyAlignment="1" applyProtection="1">
      <alignment horizontal="center" vertical="center" wrapText="1"/>
      <protection locked="0"/>
    </xf>
    <xf numFmtId="0" fontId="32" fillId="0" borderId="27" xfId="0" applyFont="1" applyBorder="1" applyAlignment="1">
      <alignment/>
    </xf>
    <xf numFmtId="0" fontId="32" fillId="0" borderId="28" xfId="0" applyFont="1" applyBorder="1" applyAlignment="1" applyProtection="1">
      <alignment horizontal="center" vertical="center"/>
      <protection locked="0"/>
    </xf>
    <xf numFmtId="1" fontId="32" fillId="0" borderId="24" xfId="0" applyNumberFormat="1" applyFont="1" applyBorder="1" applyAlignment="1" applyProtection="1">
      <alignment horizontal="center" vertical="center"/>
      <protection locked="0"/>
    </xf>
    <xf numFmtId="1" fontId="32" fillId="0" borderId="29" xfId="0" applyNumberFormat="1" applyFont="1" applyBorder="1" applyAlignment="1" applyProtection="1">
      <alignment horizontal="center" vertical="center"/>
      <protection locked="0"/>
    </xf>
    <xf numFmtId="1" fontId="32" fillId="0" borderId="30" xfId="0" applyNumberFormat="1" applyFont="1" applyBorder="1" applyAlignment="1" applyProtection="1">
      <alignment horizontal="center" vertical="center"/>
      <protection locked="0"/>
    </xf>
    <xf numFmtId="0" fontId="31" fillId="27" borderId="33" xfId="0" applyFont="1" applyFill="1" applyBorder="1" applyAlignment="1">
      <alignment/>
    </xf>
    <xf numFmtId="4" fontId="31" fillId="27" borderId="34" xfId="0" applyNumberFormat="1" applyFont="1" applyFill="1" applyBorder="1" applyAlignment="1">
      <alignment/>
    </xf>
    <xf numFmtId="4" fontId="31" fillId="27" borderId="21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35" xfId="0" applyFont="1" applyBorder="1" applyAlignment="1">
      <alignment/>
    </xf>
    <xf numFmtId="0" fontId="31" fillId="0" borderId="17" xfId="0" applyFont="1" applyBorder="1" applyAlignment="1">
      <alignment/>
    </xf>
    <xf numFmtId="4" fontId="31" fillId="0" borderId="36" xfId="0" applyNumberFormat="1" applyFont="1" applyBorder="1" applyAlignment="1">
      <alignment/>
    </xf>
    <xf numFmtId="0" fontId="32" fillId="0" borderId="44" xfId="0" applyFont="1" applyBorder="1" applyAlignment="1">
      <alignment/>
    </xf>
    <xf numFmtId="0" fontId="32" fillId="0" borderId="45" xfId="0" applyFont="1" applyBorder="1" applyAlignment="1">
      <alignment/>
    </xf>
    <xf numFmtId="0" fontId="31" fillId="27" borderId="21" xfId="0" applyFont="1" applyFill="1" applyBorder="1" applyAlignment="1">
      <alignment/>
    </xf>
    <xf numFmtId="0" fontId="31" fillId="0" borderId="33" xfId="0" applyFont="1" applyBorder="1" applyAlignment="1">
      <alignment/>
    </xf>
    <xf numFmtId="0" fontId="22" fillId="27" borderId="0" xfId="54" applyFont="1" applyFill="1" applyBorder="1">
      <alignment/>
      <protection/>
    </xf>
    <xf numFmtId="0" fontId="23" fillId="27" borderId="0" xfId="54" applyFont="1" applyFill="1" applyBorder="1">
      <alignment/>
      <protection/>
    </xf>
    <xf numFmtId="0" fontId="23" fillId="0" borderId="0" xfId="54" applyFont="1" applyFill="1" applyBorder="1" applyAlignment="1">
      <alignment vertical="top"/>
      <protection/>
    </xf>
    <xf numFmtId="0" fontId="22" fillId="0" borderId="0" xfId="54" applyFont="1" applyFill="1" applyBorder="1">
      <alignment/>
      <protection/>
    </xf>
    <xf numFmtId="0" fontId="23" fillId="0" borderId="0" xfId="54" applyFont="1" applyFill="1" applyBorder="1" applyAlignment="1">
      <alignment wrapText="1"/>
      <protection/>
    </xf>
    <xf numFmtId="4" fontId="23" fillId="0" borderId="0" xfId="54" applyNumberFormat="1" applyFont="1" applyFill="1" applyBorder="1">
      <alignment/>
      <protection/>
    </xf>
    <xf numFmtId="4" fontId="0" fillId="0" borderId="0" xfId="0" applyNumberFormat="1" applyFont="1" applyBorder="1" applyAlignment="1" applyProtection="1">
      <alignment vertical="center"/>
      <protection locked="0"/>
    </xf>
    <xf numFmtId="0" fontId="22" fillId="0" borderId="0" xfId="54" applyFont="1">
      <alignment/>
      <protection/>
    </xf>
    <xf numFmtId="0" fontId="22" fillId="0" borderId="0" xfId="54" applyFont="1" applyAlignment="1">
      <alignment/>
      <protection/>
    </xf>
    <xf numFmtId="0" fontId="22" fillId="0" borderId="0" xfId="55" applyFont="1" applyFill="1" applyBorder="1">
      <alignment/>
      <protection/>
    </xf>
    <xf numFmtId="0" fontId="23" fillId="28" borderId="17" xfId="0" applyFont="1" applyFill="1" applyBorder="1" applyAlignment="1" applyProtection="1">
      <alignment horizontal="center" vertical="center"/>
      <protection locked="0"/>
    </xf>
    <xf numFmtId="0" fontId="23" fillId="28" borderId="17" xfId="0" applyFont="1" applyFill="1" applyBorder="1" applyAlignment="1" applyProtection="1">
      <alignment horizontal="right" vertical="center"/>
      <protection locked="0"/>
    </xf>
    <xf numFmtId="49" fontId="17" fillId="28" borderId="17" xfId="0" applyNumberFormat="1" applyFont="1" applyFill="1" applyBorder="1" applyAlignment="1" applyProtection="1">
      <alignment wrapText="1"/>
      <protection locked="0"/>
    </xf>
    <xf numFmtId="4" fontId="17" fillId="28" borderId="17" xfId="0" applyNumberFormat="1" applyFont="1" applyFill="1" applyBorder="1" applyAlignment="1">
      <alignment/>
    </xf>
    <xf numFmtId="4" fontId="17" fillId="28" borderId="17" xfId="0" applyNumberFormat="1" applyFont="1" applyFill="1" applyBorder="1" applyAlignment="1">
      <alignment vertical="center"/>
    </xf>
    <xf numFmtId="4" fontId="23" fillId="28" borderId="17" xfId="0" applyNumberFormat="1" applyFont="1" applyFill="1" applyBorder="1" applyAlignment="1">
      <alignment/>
    </xf>
    <xf numFmtId="0" fontId="22" fillId="29" borderId="17" xfId="0" applyFont="1" applyFill="1" applyBorder="1" applyAlignment="1" applyProtection="1">
      <alignment horizontal="center" vertical="center"/>
      <protection locked="0"/>
    </xf>
    <xf numFmtId="0" fontId="23" fillId="29" borderId="17" xfId="0" applyFont="1" applyFill="1" applyBorder="1" applyAlignment="1" applyProtection="1">
      <alignment horizontal="center" vertical="center"/>
      <protection locked="0"/>
    </xf>
    <xf numFmtId="0" fontId="22" fillId="29" borderId="17" xfId="0" applyFont="1" applyFill="1" applyBorder="1" applyAlignment="1" applyProtection="1">
      <alignment horizontal="right" vertical="center"/>
      <protection locked="0"/>
    </xf>
    <xf numFmtId="49" fontId="17" fillId="29" borderId="17" xfId="0" applyNumberFormat="1" applyFont="1" applyFill="1" applyBorder="1" applyAlignment="1" applyProtection="1">
      <alignment wrapText="1"/>
      <protection locked="0"/>
    </xf>
    <xf numFmtId="4" fontId="17" fillId="29" borderId="17" xfId="0" applyNumberFormat="1" applyFont="1" applyFill="1" applyBorder="1" applyAlignment="1" applyProtection="1">
      <alignment/>
      <protection locked="0"/>
    </xf>
    <xf numFmtId="4" fontId="17" fillId="29" borderId="17" xfId="0" applyNumberFormat="1" applyFont="1" applyFill="1" applyBorder="1" applyAlignment="1">
      <alignment vertical="center"/>
    </xf>
    <xf numFmtId="4" fontId="17" fillId="30" borderId="17" xfId="0" applyNumberFormat="1" applyFont="1" applyFill="1" applyBorder="1" applyAlignment="1">
      <alignment/>
    </xf>
    <xf numFmtId="4" fontId="23" fillId="29" borderId="17" xfId="0" applyNumberFormat="1" applyFont="1" applyFill="1" applyBorder="1" applyAlignment="1">
      <alignment/>
    </xf>
    <xf numFmtId="0" fontId="30" fillId="0" borderId="17" xfId="58" applyFont="1" applyFill="1" applyBorder="1" applyAlignment="1">
      <alignment horizontal="left" vertical="center" wrapText="1"/>
      <protection/>
    </xf>
    <xf numFmtId="0" fontId="33" fillId="0" borderId="12" xfId="0" applyFont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 applyProtection="1">
      <alignment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right"/>
      <protection locked="0"/>
    </xf>
    <xf numFmtId="0" fontId="24" fillId="0" borderId="24" xfId="0" applyFont="1" applyBorder="1" applyAlignment="1" applyProtection="1">
      <alignment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24" fillId="0" borderId="50" xfId="0" applyFont="1" applyBorder="1" applyAlignment="1" applyProtection="1">
      <alignment/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right" vertical="center"/>
      <protection locked="0"/>
    </xf>
    <xf numFmtId="0" fontId="24" fillId="24" borderId="17" xfId="0" applyFont="1" applyFill="1" applyBorder="1" applyAlignment="1" applyProtection="1">
      <alignment vertical="center"/>
      <protection locked="0"/>
    </xf>
    <xf numFmtId="4" fontId="24" fillId="0" borderId="10" xfId="0" applyNumberFormat="1" applyFont="1" applyBorder="1" applyAlignment="1">
      <alignment vertical="center"/>
    </xf>
    <xf numFmtId="4" fontId="30" fillId="0" borderId="15" xfId="0" applyNumberFormat="1" applyFont="1" applyFill="1" applyBorder="1" applyAlignment="1">
      <alignment/>
    </xf>
    <xf numFmtId="0" fontId="27" fillId="0" borderId="17" xfId="0" applyFont="1" applyBorder="1" applyAlignment="1" applyProtection="1">
      <alignment horizontal="right" vertical="center"/>
      <protection locked="0"/>
    </xf>
    <xf numFmtId="4" fontId="27" fillId="0" borderId="17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3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4" fontId="24" fillId="0" borderId="21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/>
    </xf>
    <xf numFmtId="0" fontId="27" fillId="0" borderId="17" xfId="0" applyFont="1" applyBorder="1" applyAlignment="1">
      <alignment/>
    </xf>
    <xf numFmtId="0" fontId="24" fillId="0" borderId="17" xfId="0" applyFont="1" applyBorder="1" applyAlignment="1">
      <alignment/>
    </xf>
    <xf numFmtId="49" fontId="24" fillId="0" borderId="17" xfId="0" applyNumberFormat="1" applyFont="1" applyBorder="1" applyAlignment="1">
      <alignment horizontal="right"/>
    </xf>
    <xf numFmtId="49" fontId="27" fillId="0" borderId="17" xfId="0" applyNumberFormat="1" applyFont="1" applyBorder="1" applyAlignment="1">
      <alignment horizontal="right"/>
    </xf>
    <xf numFmtId="4" fontId="27" fillId="0" borderId="36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4" fontId="31" fillId="26" borderId="0" xfId="0" applyNumberFormat="1" applyFont="1" applyFill="1" applyBorder="1" applyAlignment="1">
      <alignment vertical="center"/>
    </xf>
    <xf numFmtId="0" fontId="30" fillId="0" borderId="17" xfId="57" applyFont="1" applyFill="1" applyBorder="1" applyAlignment="1">
      <alignment horizontal="left" vertical="center" wrapText="1"/>
      <protection/>
    </xf>
    <xf numFmtId="4" fontId="32" fillId="25" borderId="27" xfId="0" applyNumberFormat="1" applyFont="1" applyFill="1" applyBorder="1" applyAlignment="1">
      <alignment/>
    </xf>
    <xf numFmtId="0" fontId="32" fillId="0" borderId="27" xfId="0" applyNumberFormat="1" applyFont="1" applyBorder="1" applyAlignment="1">
      <alignment wrapText="1"/>
    </xf>
    <xf numFmtId="4" fontId="32" fillId="0" borderId="31" xfId="0" applyNumberFormat="1" applyFont="1" applyBorder="1" applyAlignment="1">
      <alignment/>
    </xf>
    <xf numFmtId="4" fontId="32" fillId="0" borderId="32" xfId="0" applyNumberFormat="1" applyFont="1" applyBorder="1" applyAlignment="1">
      <alignment/>
    </xf>
    <xf numFmtId="0" fontId="17" fillId="0" borderId="10" xfId="0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right" vertical="center"/>
    </xf>
    <xf numFmtId="49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>
      <alignment/>
    </xf>
    <xf numFmtId="0" fontId="23" fillId="32" borderId="10" xfId="0" applyFont="1" applyFill="1" applyBorder="1" applyAlignment="1">
      <alignment wrapText="1"/>
    </xf>
    <xf numFmtId="4" fontId="17" fillId="32" borderId="10" xfId="0" applyNumberFormat="1" applyFont="1" applyFill="1" applyBorder="1" applyAlignment="1">
      <alignment/>
    </xf>
    <xf numFmtId="0" fontId="0" fillId="31" borderId="10" xfId="0" applyFill="1" applyBorder="1" applyAlignment="1">
      <alignment horizontal="center" vertical="center"/>
    </xf>
    <xf numFmtId="1" fontId="0" fillId="31" borderId="10" xfId="0" applyNumberFormat="1" applyFill="1" applyBorder="1" applyAlignment="1">
      <alignment horizontal="center" vertical="center"/>
    </xf>
    <xf numFmtId="1" fontId="25" fillId="31" borderId="10" xfId="0" applyNumberFormat="1" applyFont="1" applyFill="1" applyBorder="1" applyAlignment="1">
      <alignment wrapText="1"/>
    </xf>
    <xf numFmtId="4" fontId="17" fillId="31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1" fontId="0" fillId="32" borderId="10" xfId="0" applyNumberFormat="1" applyFill="1" applyBorder="1" applyAlignment="1">
      <alignment horizontal="center" vertical="center"/>
    </xf>
    <xf numFmtId="1" fontId="25" fillId="32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left" wrapText="1"/>
    </xf>
    <xf numFmtId="0" fontId="25" fillId="33" borderId="10" xfId="0" applyFont="1" applyFill="1" applyBorder="1" applyAlignment="1">
      <alignment wrapText="1"/>
    </xf>
    <xf numFmtId="4" fontId="23" fillId="33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center" vertical="center"/>
    </xf>
    <xf numFmtId="1" fontId="23" fillId="36" borderId="10" xfId="0" applyNumberFormat="1" applyFont="1" applyFill="1" applyBorder="1" applyAlignment="1">
      <alignment wrapText="1"/>
    </xf>
    <xf numFmtId="0" fontId="23" fillId="36" borderId="10" xfId="0" applyFont="1" applyFill="1" applyBorder="1" applyAlignment="1">
      <alignment wrapText="1"/>
    </xf>
    <xf numFmtId="1" fontId="19" fillId="35" borderId="10" xfId="0" applyNumberFormat="1" applyFont="1" applyFill="1" applyBorder="1" applyAlignment="1">
      <alignment horizontal="center" vertical="center"/>
    </xf>
    <xf numFmtId="1" fontId="20" fillId="35" borderId="10" xfId="0" applyNumberFormat="1" applyFont="1" applyFill="1" applyBorder="1" applyAlignment="1">
      <alignment horizontal="left" wrapText="1"/>
    </xf>
    <xf numFmtId="0" fontId="20" fillId="35" borderId="10" xfId="0" applyFont="1" applyFill="1" applyBorder="1" applyAlignment="1">
      <alignment wrapText="1"/>
    </xf>
    <xf numFmtId="4" fontId="20" fillId="35" borderId="10" xfId="0" applyNumberFormat="1" applyFont="1" applyFill="1" applyBorder="1" applyAlignment="1">
      <alignment/>
    </xf>
    <xf numFmtId="0" fontId="19" fillId="37" borderId="10" xfId="0" applyFont="1" applyFill="1" applyBorder="1" applyAlignment="1">
      <alignment horizontal="center" vertical="center"/>
    </xf>
    <xf numFmtId="1" fontId="20" fillId="37" borderId="10" xfId="0" applyNumberFormat="1" applyFont="1" applyFill="1" applyBorder="1" applyAlignment="1">
      <alignment horizontal="center" vertical="center"/>
    </xf>
    <xf numFmtId="1" fontId="19" fillId="37" borderId="10" xfId="0" applyNumberFormat="1" applyFont="1" applyFill="1" applyBorder="1" applyAlignment="1">
      <alignment horizontal="left" wrapText="1"/>
    </xf>
    <xf numFmtId="0" fontId="20" fillId="37" borderId="10" xfId="0" applyFont="1" applyFill="1" applyBorder="1" applyAlignment="1">
      <alignment wrapText="1"/>
    </xf>
    <xf numFmtId="4" fontId="20" fillId="37" borderId="10" xfId="0" applyNumberFormat="1" applyFont="1" applyFill="1" applyBorder="1" applyAlignment="1">
      <alignment/>
    </xf>
    <xf numFmtId="4" fontId="17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 horizontal="center" vertical="center"/>
    </xf>
    <xf numFmtId="4" fontId="23" fillId="36" borderId="10" xfId="0" applyNumberFormat="1" applyFont="1" applyFill="1" applyBorder="1" applyAlignment="1">
      <alignment vertical="center"/>
    </xf>
    <xf numFmtId="4" fontId="17" fillId="38" borderId="10" xfId="0" applyNumberFormat="1" applyFont="1" applyFill="1" applyBorder="1" applyAlignment="1">
      <alignment/>
    </xf>
    <xf numFmtId="0" fontId="25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1" fontId="27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30" fillId="24" borderId="10" xfId="0" applyFont="1" applyFill="1" applyBorder="1" applyAlignment="1">
      <alignment wrapText="1"/>
    </xf>
    <xf numFmtId="1" fontId="17" fillId="34" borderId="10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/>
    </xf>
    <xf numFmtId="4" fontId="17" fillId="39" borderId="10" xfId="0" applyNumberFormat="1" applyFont="1" applyFill="1" applyBorder="1" applyAlignment="1">
      <alignment/>
    </xf>
    <xf numFmtId="49" fontId="41" fillId="0" borderId="17" xfId="57" applyNumberFormat="1" applyFont="1" applyFill="1" applyBorder="1" applyAlignment="1">
      <alignment horizontal="center" vertical="center" wrapText="1"/>
      <protection/>
    </xf>
    <xf numFmtId="0" fontId="41" fillId="0" borderId="17" xfId="57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1" fontId="28" fillId="0" borderId="10" xfId="0" applyNumberFormat="1" applyFont="1" applyFill="1" applyBorder="1" applyAlignment="1">
      <alignment wrapText="1"/>
    </xf>
    <xf numFmtId="1" fontId="27" fillId="0" borderId="10" xfId="0" applyNumberFormat="1" applyFont="1" applyBorder="1" applyAlignment="1">
      <alignment horizontal="right" wrapText="1"/>
    </xf>
    <xf numFmtId="4" fontId="17" fillId="40" borderId="10" xfId="0" applyNumberFormat="1" applyFont="1" applyFill="1" applyBorder="1" applyAlignment="1">
      <alignment/>
    </xf>
    <xf numFmtId="49" fontId="24" fillId="0" borderId="17" xfId="0" applyNumberFormat="1" applyFont="1" applyBorder="1" applyAlignment="1">
      <alignment horizontal="center"/>
    </xf>
    <xf numFmtId="49" fontId="24" fillId="0" borderId="27" xfId="0" applyNumberFormat="1" applyFont="1" applyBorder="1" applyAlignment="1">
      <alignment horizontal="right"/>
    </xf>
    <xf numFmtId="49" fontId="24" fillId="0" borderId="36" xfId="0" applyNumberFormat="1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0" fontId="27" fillId="0" borderId="21" xfId="0" applyFont="1" applyBorder="1" applyAlignment="1">
      <alignment horizontal="right"/>
    </xf>
    <xf numFmtId="0" fontId="27" fillId="0" borderId="27" xfId="0" applyFont="1" applyBorder="1" applyAlignment="1">
      <alignment horizontal="right"/>
    </xf>
    <xf numFmtId="0" fontId="27" fillId="0" borderId="36" xfId="0" applyFont="1" applyBorder="1" applyAlignment="1">
      <alignment horizontal="right"/>
    </xf>
    <xf numFmtId="0" fontId="17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17" fillId="0" borderId="17" xfId="0" applyNumberFormat="1" applyFont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>
      <alignment wrapText="1"/>
    </xf>
    <xf numFmtId="4" fontId="17" fillId="0" borderId="17" xfId="0" applyNumberFormat="1" applyFont="1" applyFill="1" applyBorder="1" applyAlignment="1">
      <alignment/>
    </xf>
    <xf numFmtId="0" fontId="22" fillId="0" borderId="17" xfId="0" applyFont="1" applyFill="1" applyBorder="1" applyAlignment="1">
      <alignment wrapText="1"/>
    </xf>
    <xf numFmtId="4" fontId="0" fillId="0" borderId="17" xfId="0" applyNumberFormat="1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0" fontId="17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5" fillId="0" borderId="49" xfId="0" applyFont="1" applyBorder="1" applyAlignment="1" applyProtection="1">
      <alignment horizontal="left" vertical="center"/>
      <protection locked="0"/>
    </xf>
    <xf numFmtId="0" fontId="30" fillId="0" borderId="51" xfId="0" applyFont="1" applyBorder="1" applyAlignment="1" applyProtection="1">
      <alignment horizontal="left" vertical="center"/>
      <protection locked="0"/>
    </xf>
    <xf numFmtId="0" fontId="30" fillId="0" borderId="52" xfId="0" applyFont="1" applyBorder="1" applyAlignment="1" applyProtection="1">
      <alignment horizontal="left" vertical="center"/>
      <protection locked="0"/>
    </xf>
    <xf numFmtId="0" fontId="25" fillId="0" borderId="51" xfId="0" applyFont="1" applyBorder="1" applyAlignment="1" applyProtection="1">
      <alignment horizontal="left"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4" fontId="24" fillId="8" borderId="19" xfId="0" applyNumberFormat="1" applyFont="1" applyFill="1" applyBorder="1" applyAlignment="1">
      <alignment/>
    </xf>
    <xf numFmtId="4" fontId="24" fillId="8" borderId="20" xfId="0" applyNumberFormat="1" applyFont="1" applyFill="1" applyBorder="1" applyAlignment="1">
      <alignment/>
    </xf>
    <xf numFmtId="4" fontId="17" fillId="0" borderId="17" xfId="0" applyNumberFormat="1" applyFont="1" applyBorder="1" applyAlignment="1">
      <alignment vertical="center"/>
    </xf>
    <xf numFmtId="4" fontId="27" fillId="0" borderId="13" xfId="0" applyNumberFormat="1" applyFont="1" applyBorder="1" applyAlignment="1" applyProtection="1">
      <alignment vertical="center"/>
      <protection/>
    </xf>
    <xf numFmtId="4" fontId="27" fillId="8" borderId="12" xfId="0" applyNumberFormat="1" applyFont="1" applyFill="1" applyBorder="1" applyAlignment="1">
      <alignment/>
    </xf>
    <xf numFmtId="4" fontId="27" fillId="8" borderId="15" xfId="0" applyNumberFormat="1" applyFont="1" applyFill="1" applyBorder="1" applyAlignment="1">
      <alignment/>
    </xf>
    <xf numFmtId="4" fontId="27" fillId="0" borderId="25" xfId="0" applyNumberFormat="1" applyFont="1" applyBorder="1" applyAlignment="1" applyProtection="1">
      <alignment vertical="center"/>
      <protection/>
    </xf>
    <xf numFmtId="4" fontId="27" fillId="8" borderId="29" xfId="0" applyNumberFormat="1" applyFont="1" applyFill="1" applyBorder="1" applyAlignment="1">
      <alignment/>
    </xf>
    <xf numFmtId="4" fontId="27" fillId="8" borderId="30" xfId="0" applyNumberFormat="1" applyFont="1" applyFill="1" applyBorder="1" applyAlignment="1">
      <alignment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8" borderId="17" xfId="0" applyNumberFormat="1" applyFont="1" applyFill="1" applyBorder="1" applyAlignment="1">
      <alignment/>
    </xf>
    <xf numFmtId="0" fontId="17" fillId="26" borderId="17" xfId="0" applyFont="1" applyFill="1" applyBorder="1" applyAlignment="1" applyProtection="1">
      <alignment vertical="center" wrapText="1"/>
      <protection locked="0"/>
    </xf>
    <xf numFmtId="0" fontId="31" fillId="0" borderId="52" xfId="0" applyFont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4" fontId="31" fillId="30" borderId="21" xfId="0" applyNumberFormat="1" applyFont="1" applyFill="1" applyBorder="1" applyAlignment="1" applyProtection="1">
      <alignment vertical="center"/>
      <protection locked="0"/>
    </xf>
    <xf numFmtId="4" fontId="31" fillId="29" borderId="34" xfId="0" applyNumberFormat="1" applyFont="1" applyFill="1" applyBorder="1" applyAlignment="1">
      <alignment vertical="center"/>
    </xf>
    <xf numFmtId="4" fontId="36" fillId="29" borderId="21" xfId="0" applyNumberFormat="1" applyFont="1" applyFill="1" applyBorder="1" applyAlignment="1">
      <alignment/>
    </xf>
    <xf numFmtId="4" fontId="31" fillId="29" borderId="33" xfId="0" applyNumberFormat="1" applyFont="1" applyFill="1" applyBorder="1" applyAlignment="1">
      <alignment/>
    </xf>
    <xf numFmtId="0" fontId="31" fillId="29" borderId="17" xfId="0" applyFont="1" applyFill="1" applyBorder="1" applyAlignment="1">
      <alignment horizontal="center" vertical="center"/>
    </xf>
    <xf numFmtId="0" fontId="31" fillId="29" borderId="27" xfId="0" applyFont="1" applyFill="1" applyBorder="1" applyAlignment="1">
      <alignment horizontal="center" vertical="center"/>
    </xf>
    <xf numFmtId="4" fontId="31" fillId="29" borderId="17" xfId="0" applyNumberFormat="1" applyFont="1" applyFill="1" applyBorder="1" applyAlignment="1">
      <alignment/>
    </xf>
    <xf numFmtId="0" fontId="31" fillId="29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textRotation="180"/>
    </xf>
    <xf numFmtId="0" fontId="0" fillId="0" borderId="27" xfId="0" applyBorder="1" applyAlignment="1">
      <alignment horizontal="center" vertical="center" textRotation="180"/>
    </xf>
    <xf numFmtId="0" fontId="0" fillId="0" borderId="53" xfId="0" applyBorder="1" applyAlignment="1">
      <alignment horizontal="center" vertical="center" textRotation="180"/>
    </xf>
    <xf numFmtId="0" fontId="31" fillId="0" borderId="31" xfId="0" applyFont="1" applyBorder="1" applyAlignment="1" applyProtection="1">
      <alignment horizontal="center" vertical="center" textRotation="180"/>
      <protection locked="0"/>
    </xf>
    <xf numFmtId="0" fontId="31" fillId="0" borderId="34" xfId="0" applyFont="1" applyBorder="1" applyAlignment="1" applyProtection="1">
      <alignment horizontal="center" vertical="center"/>
      <protection locked="0"/>
    </xf>
    <xf numFmtId="0" fontId="36" fillId="0" borderId="51" xfId="0" applyFont="1" applyBorder="1" applyAlignment="1" applyProtection="1">
      <alignment horizontal="center" vertical="center" wrapText="1"/>
      <protection locked="0"/>
    </xf>
    <xf numFmtId="0" fontId="31" fillId="29" borderId="21" xfId="0" applyFont="1" applyFill="1" applyBorder="1" applyAlignment="1" applyProtection="1">
      <alignment horizontal="center" vertical="center"/>
      <protection locked="0"/>
    </xf>
    <xf numFmtId="4" fontId="32" fillId="24" borderId="17" xfId="0" applyNumberFormat="1" applyFont="1" applyFill="1" applyBorder="1" applyAlignment="1" applyProtection="1">
      <alignment vertical="center"/>
      <protection locked="0"/>
    </xf>
    <xf numFmtId="4" fontId="32" fillId="0" borderId="17" xfId="0" applyNumberFormat="1" applyFont="1" applyBorder="1" applyAlignment="1">
      <alignment vertical="center"/>
    </xf>
    <xf numFmtId="4" fontId="41" fillId="0" borderId="17" xfId="0" applyNumberFormat="1" applyFont="1" applyFill="1" applyBorder="1" applyAlignment="1">
      <alignment/>
    </xf>
    <xf numFmtId="0" fontId="32" fillId="24" borderId="17" xfId="0" applyFont="1" applyFill="1" applyBorder="1" applyAlignment="1" applyProtection="1">
      <alignment vertical="center"/>
      <protection locked="0"/>
    </xf>
    <xf numFmtId="0" fontId="32" fillId="24" borderId="17" xfId="0" applyFont="1" applyFill="1" applyBorder="1" applyAlignment="1" applyProtection="1">
      <alignment vertical="center" wrapText="1"/>
      <protection locked="0"/>
    </xf>
    <xf numFmtId="0" fontId="31" fillId="0" borderId="54" xfId="0" applyFont="1" applyBorder="1" applyAlignment="1" applyProtection="1">
      <alignment horizontal="center" vertical="center" wrapText="1"/>
      <protection locked="0"/>
    </xf>
    <xf numFmtId="4" fontId="31" fillId="26" borderId="55" xfId="0" applyNumberFormat="1" applyFont="1" applyFill="1" applyBorder="1" applyAlignment="1">
      <alignment vertical="center"/>
    </xf>
    <xf numFmtId="4" fontId="32" fillId="0" borderId="17" xfId="0" applyNumberFormat="1" applyFont="1" applyBorder="1" applyAlignment="1">
      <alignment vertical="center" wrapText="1"/>
    </xf>
    <xf numFmtId="0" fontId="23" fillId="41" borderId="10" xfId="0" applyFont="1" applyFill="1" applyBorder="1" applyAlignment="1">
      <alignment wrapText="1"/>
    </xf>
    <xf numFmtId="4" fontId="17" fillId="41" borderId="10" xfId="0" applyNumberFormat="1" applyFont="1" applyFill="1" applyBorder="1" applyAlignment="1">
      <alignment/>
    </xf>
    <xf numFmtId="0" fontId="0" fillId="42" borderId="10" xfId="0" applyFill="1" applyBorder="1" applyAlignment="1">
      <alignment horizontal="center" vertical="center"/>
    </xf>
    <xf numFmtId="1" fontId="0" fillId="42" borderId="10" xfId="0" applyNumberFormat="1" applyFill="1" applyBorder="1" applyAlignment="1">
      <alignment horizontal="center" vertical="center"/>
    </xf>
    <xf numFmtId="0" fontId="27" fillId="42" borderId="10" xfId="0" applyFont="1" applyFill="1" applyBorder="1" applyAlignment="1">
      <alignment horizontal="left" vertical="center"/>
    </xf>
    <xf numFmtId="4" fontId="17" fillId="42" borderId="10" xfId="0" applyNumberFormat="1" applyFont="1" applyFill="1" applyBorder="1" applyAlignment="1">
      <alignment/>
    </xf>
    <xf numFmtId="0" fontId="0" fillId="0" borderId="24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wrapText="1"/>
    </xf>
    <xf numFmtId="4" fontId="0" fillId="0" borderId="24" xfId="0" applyNumberFormat="1" applyBorder="1" applyAlignment="1">
      <alignment/>
    </xf>
    <xf numFmtId="0" fontId="23" fillId="41" borderId="17" xfId="0" applyFont="1" applyFill="1" applyBorder="1" applyAlignment="1">
      <alignment wrapText="1"/>
    </xf>
    <xf numFmtId="4" fontId="17" fillId="41" borderId="17" xfId="0" applyNumberFormat="1" applyFont="1" applyFill="1" applyBorder="1" applyAlignment="1">
      <alignment/>
    </xf>
    <xf numFmtId="1" fontId="0" fillId="0" borderId="17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/>
    </xf>
    <xf numFmtId="0" fontId="22" fillId="0" borderId="17" xfId="0" applyFont="1" applyBorder="1" applyAlignment="1">
      <alignment/>
    </xf>
    <xf numFmtId="1" fontId="0" fillId="0" borderId="17" xfId="0" applyNumberFormat="1" applyFont="1" applyBorder="1" applyAlignment="1">
      <alignment/>
    </xf>
    <xf numFmtId="1" fontId="22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/>
    </xf>
    <xf numFmtId="1" fontId="0" fillId="0" borderId="17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27" fillId="0" borderId="17" xfId="0" applyFont="1" applyFill="1" applyBorder="1" applyAlignment="1">
      <alignment wrapText="1"/>
    </xf>
    <xf numFmtId="0" fontId="27" fillId="0" borderId="17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/>
    </xf>
    <xf numFmtId="0" fontId="24" fillId="0" borderId="17" xfId="0" applyFont="1" applyFill="1" applyBorder="1" applyAlignment="1">
      <alignment vertical="center" wrapText="1"/>
    </xf>
    <xf numFmtId="0" fontId="22" fillId="34" borderId="17" xfId="0" applyFont="1" applyFill="1" applyBorder="1" applyAlignment="1">
      <alignment horizontal="center" vertical="center"/>
    </xf>
    <xf numFmtId="1" fontId="22" fillId="34" borderId="17" xfId="0" applyNumberFormat="1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left" vertical="center"/>
    </xf>
    <xf numFmtId="4" fontId="23" fillId="34" borderId="17" xfId="0" applyNumberFormat="1" applyFont="1" applyFill="1" applyBorder="1" applyAlignment="1">
      <alignment/>
    </xf>
    <xf numFmtId="0" fontId="0" fillId="41" borderId="10" xfId="0" applyFont="1" applyFill="1" applyBorder="1" applyAlignment="1">
      <alignment horizontal="center" vertical="center"/>
    </xf>
    <xf numFmtId="1" fontId="0" fillId="41" borderId="10" xfId="0" applyNumberFormat="1" applyFont="1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1" fontId="0" fillId="43" borderId="17" xfId="0" applyNumberFormat="1" applyFill="1" applyBorder="1" applyAlignment="1">
      <alignment horizontal="center" vertical="center"/>
    </xf>
    <xf numFmtId="0" fontId="25" fillId="42" borderId="10" xfId="0" applyFont="1" applyFill="1" applyBorder="1" applyAlignment="1">
      <alignment wrapText="1"/>
    </xf>
    <xf numFmtId="0" fontId="27" fillId="44" borderId="10" xfId="0" applyFont="1" applyFill="1" applyBorder="1" applyAlignment="1">
      <alignment wrapText="1"/>
    </xf>
    <xf numFmtId="0" fontId="24" fillId="44" borderId="10" xfId="0" applyFont="1" applyFill="1" applyBorder="1" applyAlignment="1">
      <alignment horizontal="center" vertical="center"/>
    </xf>
    <xf numFmtId="1" fontId="24" fillId="44" borderId="10" xfId="0" applyNumberFormat="1" applyFont="1" applyFill="1" applyBorder="1" applyAlignment="1">
      <alignment horizontal="center" vertical="center"/>
    </xf>
    <xf numFmtId="4" fontId="17" fillId="44" borderId="10" xfId="0" applyNumberFormat="1" applyFont="1" applyFill="1" applyBorder="1" applyAlignment="1">
      <alignment/>
    </xf>
    <xf numFmtId="0" fontId="0" fillId="4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" fontId="0" fillId="45" borderId="10" xfId="0" applyNumberFormat="1" applyFill="1" applyBorder="1" applyAlignment="1">
      <alignment horizontal="center" vertical="center"/>
    </xf>
    <xf numFmtId="0" fontId="25" fillId="45" borderId="10" xfId="0" applyFont="1" applyFill="1" applyBorder="1" applyAlignment="1">
      <alignment wrapText="1"/>
    </xf>
    <xf numFmtId="4" fontId="17" fillId="45" borderId="10" xfId="0" applyNumberFormat="1" applyFont="1" applyFill="1" applyBorder="1" applyAlignment="1">
      <alignment/>
    </xf>
    <xf numFmtId="0" fontId="0" fillId="45" borderId="10" xfId="0" applyFill="1" applyBorder="1" applyAlignment="1">
      <alignment horizontal="center" vertical="center"/>
    </xf>
    <xf numFmtId="0" fontId="25" fillId="39" borderId="10" xfId="0" applyFont="1" applyFill="1" applyBorder="1" applyAlignment="1">
      <alignment wrapText="1"/>
    </xf>
    <xf numFmtId="0" fontId="25" fillId="38" borderId="10" xfId="0" applyFont="1" applyFill="1" applyBorder="1" applyAlignment="1">
      <alignment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46" borderId="10" xfId="0" applyFont="1" applyFill="1" applyBorder="1" applyAlignment="1">
      <alignment wrapText="1"/>
    </xf>
    <xf numFmtId="4" fontId="0" fillId="34" borderId="10" xfId="0" applyNumberFormat="1" applyFont="1" applyFill="1" applyBorder="1" applyAlignment="1">
      <alignment/>
    </xf>
    <xf numFmtId="0" fontId="24" fillId="46" borderId="10" xfId="0" applyFont="1" applyFill="1" applyBorder="1" applyAlignment="1">
      <alignment horizontal="center" vertical="center"/>
    </xf>
    <xf numFmtId="1" fontId="24" fillId="46" borderId="10" xfId="0" applyNumberFormat="1" applyFont="1" applyFill="1" applyBorder="1" applyAlignment="1">
      <alignment horizontal="center" vertical="center"/>
    </xf>
    <xf numFmtId="0" fontId="25" fillId="40" borderId="10" xfId="0" applyFont="1" applyFill="1" applyBorder="1" applyAlignment="1">
      <alignment wrapText="1"/>
    </xf>
    <xf numFmtId="4" fontId="17" fillId="46" borderId="10" xfId="0" applyNumberFormat="1" applyFont="1" applyFill="1" applyBorder="1" applyAlignment="1">
      <alignment/>
    </xf>
    <xf numFmtId="0" fontId="2" fillId="39" borderId="10" xfId="0" applyFont="1" applyFill="1" applyBorder="1" applyAlignment="1">
      <alignment horizontal="center" vertical="center"/>
    </xf>
    <xf numFmtId="1" fontId="2" fillId="39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" fontId="0" fillId="39" borderId="10" xfId="0" applyNumberFormat="1" applyFill="1" applyBorder="1" applyAlignment="1">
      <alignment horizontal="center" vertical="center"/>
    </xf>
    <xf numFmtId="1" fontId="17" fillId="43" borderId="10" xfId="0" applyNumberFormat="1" applyFont="1" applyFill="1" applyBorder="1" applyAlignment="1">
      <alignment horizontal="center" vertical="center"/>
    </xf>
    <xf numFmtId="4" fontId="17" fillId="43" borderId="10" xfId="0" applyNumberFormat="1" applyFont="1" applyFill="1" applyBorder="1" applyAlignment="1">
      <alignment/>
    </xf>
    <xf numFmtId="4" fontId="17" fillId="47" borderId="10" xfId="0" applyNumberFormat="1" applyFont="1" applyFill="1" applyBorder="1" applyAlignment="1">
      <alignment/>
    </xf>
    <xf numFmtId="0" fontId="0" fillId="46" borderId="10" xfId="0" applyFill="1" applyBorder="1" applyAlignment="1">
      <alignment horizontal="center" vertical="center"/>
    </xf>
    <xf numFmtId="1" fontId="0" fillId="46" borderId="10" xfId="0" applyNumberForma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7" fillId="38" borderId="10" xfId="0" applyFont="1" applyFill="1" applyBorder="1" applyAlignment="1">
      <alignment wrapText="1"/>
    </xf>
    <xf numFmtId="0" fontId="0" fillId="38" borderId="10" xfId="0" applyFill="1" applyBorder="1" applyAlignment="1">
      <alignment horizontal="center" vertical="center"/>
    </xf>
    <xf numFmtId="1" fontId="0" fillId="38" borderId="10" xfId="0" applyNumberForma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1" fontId="24" fillId="38" borderId="10" xfId="0" applyNumberFormat="1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vertical="center"/>
    </xf>
    <xf numFmtId="1" fontId="24" fillId="38" borderId="10" xfId="0" applyNumberFormat="1" applyFont="1" applyFill="1" applyBorder="1" applyAlignment="1">
      <alignment vertical="center"/>
    </xf>
    <xf numFmtId="1" fontId="0" fillId="34" borderId="10" xfId="0" applyNumberFormat="1" applyFont="1" applyFill="1" applyBorder="1" applyAlignment="1">
      <alignment vertical="center"/>
    </xf>
    <xf numFmtId="4" fontId="17" fillId="38" borderId="10" xfId="0" applyNumberFormat="1" applyFont="1" applyFill="1" applyBorder="1" applyAlignment="1">
      <alignment/>
    </xf>
    <xf numFmtId="4" fontId="17" fillId="34" borderId="10" xfId="0" applyNumberFormat="1" applyFont="1" applyFill="1" applyBorder="1" applyAlignment="1">
      <alignment/>
    </xf>
    <xf numFmtId="4" fontId="17" fillId="48" borderId="10" xfId="0" applyNumberFormat="1" applyFont="1" applyFill="1" applyBorder="1" applyAlignment="1">
      <alignment/>
    </xf>
    <xf numFmtId="0" fontId="0" fillId="41" borderId="10" xfId="0" applyFill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0" fontId="29" fillId="41" borderId="10" xfId="0" applyFont="1" applyFill="1" applyBorder="1" applyAlignment="1">
      <alignment horizontal="center" vertical="center"/>
    </xf>
    <xf numFmtId="1" fontId="23" fillId="41" borderId="10" xfId="0" applyNumberFormat="1" applyFont="1" applyFill="1" applyBorder="1" applyAlignment="1">
      <alignment wrapText="1"/>
    </xf>
    <xf numFmtId="4" fontId="17" fillId="41" borderId="10" xfId="0" applyNumberFormat="1" applyFont="1" applyFill="1" applyBorder="1" applyAlignment="1">
      <alignment vertical="center"/>
    </xf>
    <xf numFmtId="1" fontId="28" fillId="42" borderId="10" xfId="0" applyNumberFormat="1" applyFont="1" applyFill="1" applyBorder="1" applyAlignment="1">
      <alignment wrapText="1"/>
    </xf>
    <xf numFmtId="1" fontId="24" fillId="34" borderId="10" xfId="0" applyNumberFormat="1" applyFont="1" applyFill="1" applyBorder="1" applyAlignment="1">
      <alignment horizontal="right" wrapText="1"/>
    </xf>
    <xf numFmtId="0" fontId="27" fillId="42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1" fontId="26" fillId="34" borderId="10" xfId="0" applyNumberFormat="1" applyFont="1" applyFill="1" applyBorder="1" applyAlignment="1">
      <alignment wrapText="1"/>
    </xf>
    <xf numFmtId="1" fontId="26" fillId="42" borderId="10" xfId="0" applyNumberFormat="1" applyFont="1" applyFill="1" applyBorder="1" applyAlignment="1">
      <alignment wrapText="1"/>
    </xf>
    <xf numFmtId="1" fontId="27" fillId="34" borderId="10" xfId="0" applyNumberFormat="1" applyFont="1" applyFill="1" applyBorder="1" applyAlignment="1">
      <alignment horizontal="left" wrapText="1"/>
    </xf>
    <xf numFmtId="1" fontId="27" fillId="34" borderId="10" xfId="0" applyNumberFormat="1" applyFont="1" applyFill="1" applyBorder="1" applyAlignment="1">
      <alignment horizontal="right" wrapText="1"/>
    </xf>
    <xf numFmtId="0" fontId="22" fillId="42" borderId="10" xfId="0" applyFont="1" applyFill="1" applyBorder="1" applyAlignment="1">
      <alignment horizontal="center" vertical="center"/>
    </xf>
    <xf numFmtId="1" fontId="22" fillId="42" borderId="10" xfId="0" applyNumberFormat="1" applyFont="1" applyFill="1" applyBorder="1" applyAlignment="1">
      <alignment horizontal="center" vertical="center"/>
    </xf>
    <xf numFmtId="1" fontId="26" fillId="42" borderId="10" xfId="0" applyNumberFormat="1" applyFont="1" applyFill="1" applyBorder="1" applyAlignment="1">
      <alignment horizontal="left" wrapText="1"/>
    </xf>
    <xf numFmtId="4" fontId="17" fillId="42" borderId="11" xfId="0" applyNumberFormat="1" applyFont="1" applyFill="1" applyBorder="1" applyAlignment="1">
      <alignment/>
    </xf>
    <xf numFmtId="0" fontId="22" fillId="34" borderId="10" xfId="0" applyFont="1" applyFill="1" applyBorder="1" applyAlignment="1">
      <alignment horizontal="center" vertical="center"/>
    </xf>
    <xf numFmtId="1" fontId="22" fillId="34" borderId="10" xfId="0" applyNumberFormat="1" applyFont="1" applyFill="1" applyBorder="1" applyAlignment="1">
      <alignment horizontal="center" vertical="center"/>
    </xf>
    <xf numFmtId="4" fontId="17" fillId="43" borderId="17" xfId="0" applyNumberFormat="1" applyFont="1" applyFill="1" applyBorder="1" applyAlignment="1">
      <alignment/>
    </xf>
    <xf numFmtId="4" fontId="30" fillId="0" borderId="17" xfId="0" applyNumberFormat="1" applyFont="1" applyFill="1" applyBorder="1" applyAlignment="1">
      <alignment/>
    </xf>
    <xf numFmtId="4" fontId="30" fillId="0" borderId="29" xfId="0" applyNumberFormat="1" applyFont="1" applyFill="1" applyBorder="1" applyAlignment="1">
      <alignment/>
    </xf>
    <xf numFmtId="4" fontId="30" fillId="0" borderId="30" xfId="0" applyNumberFormat="1" applyFont="1" applyFill="1" applyBorder="1" applyAlignment="1">
      <alignment/>
    </xf>
    <xf numFmtId="0" fontId="31" fillId="0" borderId="56" xfId="0" applyFont="1" applyBorder="1" applyAlignment="1" applyProtection="1">
      <alignment horizontal="center" vertical="center"/>
      <protection locked="0"/>
    </xf>
    <xf numFmtId="0" fontId="31" fillId="26" borderId="51" xfId="0" applyFont="1" applyFill="1" applyBorder="1" applyAlignment="1" applyProtection="1">
      <alignment vertical="center"/>
      <protection locked="0"/>
    </xf>
    <xf numFmtId="0" fontId="32" fillId="0" borderId="35" xfId="0" applyFont="1" applyBorder="1" applyAlignment="1" applyProtection="1">
      <alignment vertical="center" wrapText="1"/>
      <protection locked="0"/>
    </xf>
    <xf numFmtId="0" fontId="21" fillId="0" borderId="0" xfId="54" applyFont="1" applyAlignment="1">
      <alignment/>
      <protection/>
    </xf>
    <xf numFmtId="0" fontId="20" fillId="0" borderId="0" xfId="0" applyFont="1" applyAlignment="1">
      <alignment/>
    </xf>
    <xf numFmtId="0" fontId="19" fillId="24" borderId="0" xfId="0" applyFont="1" applyFill="1" applyBorder="1" applyAlignment="1" applyProtection="1">
      <alignment horizontal="left" wrapText="1"/>
      <protection locked="0"/>
    </xf>
    <xf numFmtId="0" fontId="20" fillId="24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24" fillId="0" borderId="57" xfId="0" applyFont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25" fillId="0" borderId="49" xfId="0" applyFont="1" applyBorder="1" applyAlignment="1" applyProtection="1">
      <alignment horizontal="left" vertical="center"/>
      <protection locked="0"/>
    </xf>
    <xf numFmtId="0" fontId="25" fillId="0" borderId="51" xfId="0" applyFont="1" applyBorder="1" applyAlignment="1" applyProtection="1">
      <alignment horizontal="left" vertical="center"/>
      <protection locked="0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30" fillId="0" borderId="49" xfId="0" applyFont="1" applyBorder="1" applyAlignment="1" applyProtection="1">
      <alignment horizontal="left" vertical="center"/>
      <protection locked="0"/>
    </xf>
    <xf numFmtId="0" fontId="30" fillId="0" borderId="51" xfId="0" applyFont="1" applyBorder="1" applyAlignment="1" applyProtection="1">
      <alignment horizontal="left" vertical="center"/>
      <protection locked="0"/>
    </xf>
    <xf numFmtId="0" fontId="30" fillId="0" borderId="52" xfId="0" applyFont="1" applyBorder="1" applyAlignment="1" applyProtection="1">
      <alignment horizontal="left" vertical="center"/>
      <protection locked="0"/>
    </xf>
    <xf numFmtId="0" fontId="37" fillId="0" borderId="0" xfId="54" applyFont="1" applyAlignment="1">
      <alignment wrapText="1"/>
      <protection/>
    </xf>
    <xf numFmtId="0" fontId="19" fillId="0" borderId="0" xfId="0" applyFont="1" applyAlignment="1">
      <alignment wrapText="1"/>
    </xf>
    <xf numFmtId="0" fontId="24" fillId="0" borderId="13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0" fontId="25" fillId="0" borderId="25" xfId="0" applyFont="1" applyBorder="1" applyAlignment="1" applyProtection="1">
      <alignment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25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30" fillId="0" borderId="49" xfId="0" applyFont="1" applyBorder="1" applyAlignment="1" applyProtection="1">
      <alignment horizontal="center" vertical="center"/>
      <protection locked="0"/>
    </xf>
    <xf numFmtId="0" fontId="30" fillId="0" borderId="51" xfId="0" applyFont="1" applyBorder="1" applyAlignment="1" applyProtection="1">
      <alignment horizontal="center" vertical="center"/>
      <protection locked="0"/>
    </xf>
    <xf numFmtId="0" fontId="30" fillId="0" borderId="52" xfId="0" applyFont="1" applyBorder="1" applyAlignment="1" applyProtection="1">
      <alignment horizontal="center" vertical="center"/>
      <protection locked="0"/>
    </xf>
    <xf numFmtId="0" fontId="25" fillId="0" borderId="51" xfId="0" applyFont="1" applyBorder="1" applyAlignment="1" applyProtection="1">
      <alignment horizontal="left" vertical="center"/>
      <protection locked="0"/>
    </xf>
    <xf numFmtId="0" fontId="25" fillId="0" borderId="52" xfId="0" applyFont="1" applyBorder="1" applyAlignment="1" applyProtection="1">
      <alignment horizontal="left" vertical="center"/>
      <protection locked="0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25" fillId="0" borderId="61" xfId="0" applyFont="1" applyBorder="1" applyAlignment="1" applyProtection="1">
      <alignment horizontal="left" vertical="center"/>
      <protection locked="0"/>
    </xf>
    <xf numFmtId="0" fontId="25" fillId="0" borderId="58" xfId="0" applyFont="1" applyBorder="1" applyAlignment="1" applyProtection="1">
      <alignment horizontal="left" vertical="center"/>
      <protection locked="0"/>
    </xf>
    <xf numFmtId="0" fontId="0" fillId="0" borderId="58" xfId="0" applyBorder="1" applyAlignment="1">
      <alignment/>
    </xf>
    <xf numFmtId="0" fontId="0" fillId="0" borderId="62" xfId="0" applyBorder="1" applyAlignment="1">
      <alignment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/>
      <protection locked="0"/>
    </xf>
    <xf numFmtId="0" fontId="23" fillId="0" borderId="0" xfId="54" applyFont="1" applyAlignment="1">
      <alignment horizontal="left"/>
      <protection/>
    </xf>
    <xf numFmtId="4" fontId="31" fillId="27" borderId="27" xfId="0" applyNumberFormat="1" applyFont="1" applyFill="1" applyBorder="1" applyAlignment="1">
      <alignment/>
    </xf>
    <xf numFmtId="0" fontId="0" fillId="0" borderId="33" xfId="0" applyBorder="1" applyAlignment="1">
      <alignment/>
    </xf>
    <xf numFmtId="4" fontId="31" fillId="0" borderId="27" xfId="0" applyNumberFormat="1" applyFont="1" applyBorder="1" applyAlignment="1">
      <alignment/>
    </xf>
    <xf numFmtId="4" fontId="32" fillId="0" borderId="27" xfId="0" applyNumberFormat="1" applyFont="1" applyBorder="1" applyAlignment="1">
      <alignment/>
    </xf>
    <xf numFmtId="0" fontId="31" fillId="0" borderId="64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  <xf numFmtId="1" fontId="32" fillId="0" borderId="65" xfId="0" applyNumberFormat="1" applyFont="1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 vertical="center"/>
    </xf>
    <xf numFmtId="0" fontId="0" fillId="0" borderId="33" xfId="0" applyFont="1" applyBorder="1" applyAlignment="1">
      <alignment/>
    </xf>
    <xf numFmtId="0" fontId="32" fillId="0" borderId="67" xfId="0" applyFont="1" applyBorder="1" applyAlignment="1" applyProtection="1">
      <alignment horizontal="center" vertical="center"/>
      <protection locked="0"/>
    </xf>
    <xf numFmtId="0" fontId="32" fillId="0" borderId="63" xfId="0" applyFont="1" applyBorder="1" applyAlignment="1">
      <alignment horizontal="center" vertical="center"/>
    </xf>
    <xf numFmtId="0" fontId="23" fillId="0" borderId="68" xfId="54" applyFont="1" applyFill="1" applyBorder="1" applyAlignment="1">
      <alignment horizontal="left" vertical="top"/>
      <protection/>
    </xf>
    <xf numFmtId="0" fontId="23" fillId="0" borderId="0" xfId="54" applyFont="1" applyFill="1" applyBorder="1" applyAlignment="1">
      <alignment horizontal="left" vertical="top"/>
      <protection/>
    </xf>
    <xf numFmtId="0" fontId="24" fillId="0" borderId="0" xfId="0" applyFont="1" applyAlignment="1">
      <alignment horizontal="center"/>
    </xf>
    <xf numFmtId="0" fontId="23" fillId="0" borderId="0" xfId="55" applyFont="1" applyFill="1" applyBorder="1" applyAlignment="1">
      <alignment horizontal="left"/>
      <protection/>
    </xf>
    <xf numFmtId="0" fontId="22" fillId="0" borderId="0" xfId="54" applyFont="1" applyAlignment="1">
      <alignment wrapText="1"/>
      <protection/>
    </xf>
    <xf numFmtId="0" fontId="0" fillId="0" borderId="0" xfId="0" applyFont="1" applyAlignment="1">
      <alignment wrapText="1"/>
    </xf>
    <xf numFmtId="0" fontId="36" fillId="0" borderId="27" xfId="0" applyFont="1" applyBorder="1" applyAlignment="1" applyProtection="1">
      <alignment horizontal="right" vertical="center" wrapText="1"/>
      <protection locked="0"/>
    </xf>
    <xf numFmtId="0" fontId="0" fillId="0" borderId="33" xfId="0" applyBorder="1" applyAlignment="1">
      <alignment vertical="center" wrapText="1"/>
    </xf>
    <xf numFmtId="0" fontId="31" fillId="0" borderId="31" xfId="0" applyFont="1" applyBorder="1" applyAlignment="1" applyProtection="1">
      <alignment horizontal="center" vertical="center" wrapText="1"/>
      <protection locked="0"/>
    </xf>
    <xf numFmtId="0" fontId="31" fillId="0" borderId="34" xfId="0" applyFont="1" applyBorder="1" applyAlignment="1" applyProtection="1">
      <alignment horizontal="center" vertical="center" wrapText="1"/>
      <protection locked="0"/>
    </xf>
    <xf numFmtId="0" fontId="32" fillId="0" borderId="27" xfId="0" applyFont="1" applyBorder="1" applyAlignment="1">
      <alignment horizontal="left" vertical="center" wrapText="1"/>
    </xf>
    <xf numFmtId="0" fontId="0" fillId="0" borderId="33" xfId="0" applyBorder="1" applyAlignment="1">
      <alignment horizontal="left" wrapText="1"/>
    </xf>
    <xf numFmtId="0" fontId="17" fillId="29" borderId="68" xfId="0" applyFont="1" applyFill="1" applyBorder="1" applyAlignment="1">
      <alignment horizontal="center" vertical="center"/>
    </xf>
    <xf numFmtId="0" fontId="17" fillId="0" borderId="37" xfId="0" applyFont="1" applyBorder="1" applyAlignment="1">
      <alignment vertical="center"/>
    </xf>
    <xf numFmtId="0" fontId="32" fillId="0" borderId="27" xfId="0" applyFont="1" applyBorder="1" applyAlignment="1" applyProtection="1">
      <alignment vertical="center" wrapText="1"/>
      <protection locked="0"/>
    </xf>
    <xf numFmtId="0" fontId="31" fillId="0" borderId="69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4" fontId="31" fillId="29" borderId="27" xfId="0" applyNumberFormat="1" applyFont="1" applyFill="1" applyBorder="1" applyAlignment="1">
      <alignment vertical="center"/>
    </xf>
    <xf numFmtId="0" fontId="17" fillId="0" borderId="33" xfId="0" applyFont="1" applyBorder="1" applyAlignment="1">
      <alignment vertical="center"/>
    </xf>
    <xf numFmtId="4" fontId="32" fillId="0" borderId="27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2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31" fillId="29" borderId="27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left" vertical="center"/>
    </xf>
    <xf numFmtId="0" fontId="0" fillId="0" borderId="33" xfId="0" applyBorder="1" applyAlignment="1">
      <alignment horizontal="left"/>
    </xf>
    <xf numFmtId="4" fontId="32" fillId="24" borderId="17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4" fontId="31" fillId="29" borderId="27" xfId="0" applyNumberFormat="1" applyFont="1" applyFill="1" applyBorder="1" applyAlignment="1">
      <alignment/>
    </xf>
    <xf numFmtId="1" fontId="32" fillId="0" borderId="27" xfId="0" applyNumberFormat="1" applyFont="1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4" fontId="31" fillId="26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>
      <alignment horizontal="right" vertical="center"/>
    </xf>
    <xf numFmtId="0" fontId="32" fillId="0" borderId="27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4" fontId="32" fillId="0" borderId="33" xfId="0" applyNumberFormat="1" applyFont="1" applyBorder="1" applyAlignment="1">
      <alignment/>
    </xf>
    <xf numFmtId="0" fontId="31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1" fontId="32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4" fontId="36" fillId="8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4" fontId="41" fillId="0" borderId="17" xfId="0" applyNumberFormat="1" applyFont="1" applyFill="1" applyBorder="1" applyAlignment="1">
      <alignment/>
    </xf>
    <xf numFmtId="4" fontId="32" fillId="25" borderId="17" xfId="0" applyNumberFormat="1" applyFont="1" applyFill="1" applyBorder="1" applyAlignment="1">
      <alignment/>
    </xf>
    <xf numFmtId="4" fontId="31" fillId="0" borderId="17" xfId="0" applyNumberFormat="1" applyFont="1" applyBorder="1" applyAlignment="1">
      <alignment/>
    </xf>
    <xf numFmtId="4" fontId="32" fillId="0" borderId="17" xfId="0" applyNumberFormat="1" applyFont="1" applyBorder="1" applyAlignment="1">
      <alignment/>
    </xf>
    <xf numFmtId="0" fontId="32" fillId="27" borderId="17" xfId="0" applyFont="1" applyFill="1" applyBorder="1" applyAlignment="1">
      <alignment/>
    </xf>
    <xf numFmtId="0" fontId="32" fillId="0" borderId="27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32" fillId="0" borderId="27" xfId="0" applyNumberFormat="1" applyFont="1" applyBorder="1" applyAlignment="1">
      <alignment/>
    </xf>
    <xf numFmtId="0" fontId="0" fillId="0" borderId="35" xfId="0" applyBorder="1" applyAlignment="1">
      <alignment/>
    </xf>
    <xf numFmtId="0" fontId="31" fillId="0" borderId="17" xfId="0" applyFont="1" applyBorder="1" applyAlignment="1" applyProtection="1">
      <alignment horizontal="center" vertical="center" textRotation="180"/>
      <protection locked="0"/>
    </xf>
    <xf numFmtId="0" fontId="0" fillId="0" borderId="17" xfId="0" applyBorder="1" applyAlignment="1">
      <alignment horizontal="center" vertical="center" textRotation="180"/>
    </xf>
    <xf numFmtId="49" fontId="32" fillId="0" borderId="17" xfId="0" applyNumberFormat="1" applyFont="1" applyBorder="1" applyAlignment="1">
      <alignment/>
    </xf>
    <xf numFmtId="49" fontId="31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42" fillId="27" borderId="27" xfId="0" applyFont="1" applyFill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Normalno 2" xfId="54"/>
    <cellStyle name="Normalno 3" xfId="55"/>
    <cellStyle name="Obično_List4" xfId="56"/>
    <cellStyle name="Obično_List6" xfId="57"/>
    <cellStyle name="Obično_List7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="90" zoomScaleSheetLayoutView="90" zoomScalePageLayoutView="0" workbookViewId="0" topLeftCell="A16">
      <selection activeCell="G36" sqref="G36"/>
    </sheetView>
  </sheetViews>
  <sheetFormatPr defaultColWidth="9.140625" defaultRowHeight="15"/>
  <cols>
    <col min="1" max="1" width="9.57421875" style="0" customWidth="1"/>
    <col min="5" max="5" width="8.00390625" style="0" customWidth="1"/>
    <col min="6" max="6" width="17.421875" style="0" customWidth="1"/>
    <col min="7" max="7" width="16.00390625" style="0" customWidth="1"/>
    <col min="8" max="8" width="15.57421875" style="0" customWidth="1"/>
    <col min="9" max="9" width="16.57421875" style="0" customWidth="1"/>
    <col min="10" max="10" width="15.57421875" style="0" customWidth="1"/>
    <col min="11" max="11" width="14.421875" style="0" customWidth="1"/>
    <col min="12" max="12" width="17.421875" style="0" customWidth="1"/>
    <col min="13" max="13" width="12.7109375" style="0" customWidth="1"/>
    <col min="15" max="15" width="12.57421875" style="0" customWidth="1"/>
  </cols>
  <sheetData>
    <row r="1" spans="1:12" ht="49.5" customHeight="1">
      <c r="A1" s="633" t="s">
        <v>338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1"/>
    </row>
    <row r="2" spans="1:12" ht="17.25" customHeight="1">
      <c r="A2" s="634" t="s">
        <v>342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1"/>
    </row>
    <row r="3" spans="1:11" ht="26.25" customHeight="1">
      <c r="A3" s="2" t="s">
        <v>0</v>
      </c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15.75" customHeight="1">
      <c r="A4" s="635" t="s">
        <v>1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</row>
    <row r="5" spans="1:11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8" ht="33" customHeight="1">
      <c r="A6" s="636" t="s">
        <v>343</v>
      </c>
      <c r="B6" s="636"/>
      <c r="C6" s="636"/>
      <c r="D6" s="636"/>
      <c r="E6" s="636"/>
      <c r="F6" s="636"/>
      <c r="G6" s="636"/>
      <c r="H6" s="636"/>
      <c r="I6" s="636"/>
      <c r="J6" s="636"/>
      <c r="K6" s="636"/>
      <c r="L6" s="5"/>
      <c r="M6" s="5"/>
      <c r="N6" s="5"/>
      <c r="O6" s="5"/>
      <c r="P6" s="5"/>
      <c r="Q6" s="5"/>
      <c r="R6" s="5"/>
    </row>
    <row r="7" spans="1:18" ht="4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5"/>
    </row>
    <row r="8" spans="1:11" ht="47.25" customHeight="1">
      <c r="A8" s="640"/>
      <c r="B8" s="660"/>
      <c r="C8" s="660"/>
      <c r="D8" s="660"/>
      <c r="E8" s="661"/>
      <c r="F8" s="86" t="s">
        <v>221</v>
      </c>
      <c r="G8" s="85" t="s">
        <v>222</v>
      </c>
      <c r="H8" s="85" t="s">
        <v>253</v>
      </c>
      <c r="I8" s="85" t="s">
        <v>337</v>
      </c>
      <c r="J8" s="85" t="s">
        <v>224</v>
      </c>
      <c r="K8" s="85" t="s">
        <v>226</v>
      </c>
    </row>
    <row r="9" spans="1:11" ht="15">
      <c r="A9" s="657">
        <v>1</v>
      </c>
      <c r="B9" s="658"/>
      <c r="C9" s="658"/>
      <c r="D9" s="658"/>
      <c r="E9" s="659"/>
      <c r="F9" s="87">
        <v>2</v>
      </c>
      <c r="G9" s="88">
        <v>3</v>
      </c>
      <c r="H9" s="11">
        <v>4</v>
      </c>
      <c r="I9" s="88">
        <v>5</v>
      </c>
      <c r="J9" s="88">
        <v>6</v>
      </c>
      <c r="K9" s="88">
        <v>7</v>
      </c>
    </row>
    <row r="10" spans="1:11" ht="15">
      <c r="A10" s="640" t="s">
        <v>2</v>
      </c>
      <c r="B10" s="660"/>
      <c r="C10" s="660"/>
      <c r="D10" s="660"/>
      <c r="E10" s="660"/>
      <c r="F10" s="662"/>
      <c r="G10" s="662"/>
      <c r="H10" s="662"/>
      <c r="I10" s="662"/>
      <c r="J10" s="662"/>
      <c r="K10" s="663"/>
    </row>
    <row r="11" spans="1:11" ht="16.5" customHeight="1">
      <c r="A11" s="640" t="s">
        <v>227</v>
      </c>
      <c r="B11" s="664"/>
      <c r="C11" s="664"/>
      <c r="D11" s="664"/>
      <c r="E11" s="665"/>
      <c r="F11" s="488">
        <f>SUM(F12:F13)</f>
        <v>1931112.54</v>
      </c>
      <c r="G11" s="488">
        <f>SUM(G12:G13)</f>
        <v>28300000</v>
      </c>
      <c r="H11" s="488">
        <f>SUM(H12:H13)</f>
        <v>28300000</v>
      </c>
      <c r="I11" s="488">
        <f>SUM(I12:I13)</f>
        <v>3439114.65</v>
      </c>
      <c r="J11" s="488">
        <f>I11/F11*100</f>
        <v>178.08980982537662</v>
      </c>
      <c r="K11" s="488">
        <f aca="true" t="shared" si="0" ref="K11:K17">I11/G11*100</f>
        <v>12.152348586572439</v>
      </c>
    </row>
    <row r="12" spans="1:11" ht="15">
      <c r="A12" s="644" t="s">
        <v>229</v>
      </c>
      <c r="B12" s="645"/>
      <c r="C12" s="645"/>
      <c r="D12" s="645"/>
      <c r="E12" s="646"/>
      <c r="F12" s="485">
        <v>1931112.54</v>
      </c>
      <c r="G12" s="485">
        <v>28200000</v>
      </c>
      <c r="H12" s="485">
        <v>28200000</v>
      </c>
      <c r="I12" s="485">
        <v>3439114.65</v>
      </c>
      <c r="J12" s="486">
        <f>I12/F12*100</f>
        <v>178.08980982537662</v>
      </c>
      <c r="K12" s="487">
        <f>I12/G12*100</f>
        <v>12.195442021276595</v>
      </c>
    </row>
    <row r="13" spans="1:11" ht="15">
      <c r="A13" s="644" t="s">
        <v>230</v>
      </c>
      <c r="B13" s="645"/>
      <c r="C13" s="645"/>
      <c r="D13" s="645"/>
      <c r="E13" s="646"/>
      <c r="F13" s="112">
        <v>0</v>
      </c>
      <c r="G13" s="112">
        <v>100000</v>
      </c>
      <c r="H13" s="112">
        <v>100000</v>
      </c>
      <c r="I13" s="112">
        <v>0</v>
      </c>
      <c r="J13" s="114"/>
      <c r="K13" s="115">
        <f t="shared" si="0"/>
        <v>0</v>
      </c>
    </row>
    <row r="14" spans="1:11" ht="15" customHeight="1">
      <c r="A14" s="481" t="s">
        <v>228</v>
      </c>
      <c r="B14" s="484"/>
      <c r="C14" s="484"/>
      <c r="D14" s="482"/>
      <c r="E14" s="483"/>
      <c r="F14" s="489">
        <f>SUM(F15:F16)</f>
        <v>1315911.42</v>
      </c>
      <c r="G14" s="489">
        <f>SUM(G15:G16)</f>
        <v>27585494</v>
      </c>
      <c r="H14" s="489">
        <f>SUM(H15:H16)</f>
        <v>27585494</v>
      </c>
      <c r="I14" s="489">
        <f>SUM(I15:I16)</f>
        <v>4640155.5</v>
      </c>
      <c r="J14" s="490">
        <f>I14/F14*100</f>
        <v>352.6191375404281</v>
      </c>
      <c r="K14" s="491">
        <f>I14/G14*100</f>
        <v>16.82099838415074</v>
      </c>
    </row>
    <row r="15" spans="1:13" ht="15">
      <c r="A15" s="644" t="s">
        <v>231</v>
      </c>
      <c r="B15" s="645"/>
      <c r="C15" s="645"/>
      <c r="D15" s="645"/>
      <c r="E15" s="646"/>
      <c r="F15" s="112">
        <v>999904.15</v>
      </c>
      <c r="G15" s="112">
        <v>5496000</v>
      </c>
      <c r="H15" s="112">
        <v>5496000</v>
      </c>
      <c r="I15" s="112">
        <v>1095194.94</v>
      </c>
      <c r="J15" s="114">
        <f>I15/F15*100</f>
        <v>109.5299924497763</v>
      </c>
      <c r="K15" s="115">
        <f t="shared" si="0"/>
        <v>19.92712772925764</v>
      </c>
      <c r="M15" s="7"/>
    </row>
    <row r="16" spans="1:15" ht="15">
      <c r="A16" s="644" t="s">
        <v>232</v>
      </c>
      <c r="B16" s="645"/>
      <c r="C16" s="645"/>
      <c r="D16" s="645"/>
      <c r="E16" s="646"/>
      <c r="F16" s="112">
        <v>316007.27</v>
      </c>
      <c r="G16" s="112">
        <v>22089494</v>
      </c>
      <c r="H16" s="112">
        <v>22089494</v>
      </c>
      <c r="I16" s="112">
        <v>3544960.56</v>
      </c>
      <c r="J16" s="114">
        <f>I16/F16*100</f>
        <v>1121.7971535908018</v>
      </c>
      <c r="K16" s="115">
        <f t="shared" si="0"/>
        <v>16.04817457566027</v>
      </c>
      <c r="L16" s="7"/>
      <c r="M16" s="7"/>
      <c r="O16" s="7"/>
    </row>
    <row r="17" spans="1:11" ht="15.75" customHeight="1">
      <c r="A17" s="640" t="s">
        <v>233</v>
      </c>
      <c r="B17" s="660"/>
      <c r="C17" s="660"/>
      <c r="D17" s="660"/>
      <c r="E17" s="661"/>
      <c r="F17" s="489">
        <f>F12+F13-F15-F16</f>
        <v>615201.12</v>
      </c>
      <c r="G17" s="489">
        <f>G12+G13-G15-G16</f>
        <v>714506</v>
      </c>
      <c r="H17" s="489">
        <f>H12+H13-H15-H16</f>
        <v>714506</v>
      </c>
      <c r="I17" s="489">
        <f>I12+I13-I15-I16</f>
        <v>-1201040.85</v>
      </c>
      <c r="J17" s="490">
        <f>I17/F17*100</f>
        <v>-195.22735101652614</v>
      </c>
      <c r="K17" s="491">
        <f t="shared" si="0"/>
        <v>-168.09387884776336</v>
      </c>
    </row>
    <row r="18" spans="1:11" ht="19.5" customHeight="1">
      <c r="A18" s="666" t="s">
        <v>58</v>
      </c>
      <c r="B18" s="667"/>
      <c r="C18" s="667"/>
      <c r="D18" s="667"/>
      <c r="E18" s="667"/>
      <c r="F18" s="668"/>
      <c r="G18" s="668"/>
      <c r="H18" s="668"/>
      <c r="I18" s="668"/>
      <c r="J18" s="668"/>
      <c r="K18" s="669"/>
    </row>
    <row r="19" spans="1:11" ht="15">
      <c r="A19" s="651" t="s">
        <v>235</v>
      </c>
      <c r="B19" s="652"/>
      <c r="C19" s="652"/>
      <c r="D19" s="652"/>
      <c r="E19" s="652"/>
      <c r="F19" s="112">
        <v>0</v>
      </c>
      <c r="G19" s="112">
        <v>6500000</v>
      </c>
      <c r="H19" s="112">
        <v>6500000</v>
      </c>
      <c r="I19" s="112">
        <v>1494147.66</v>
      </c>
      <c r="J19" s="114"/>
      <c r="K19" s="115">
        <f>I19/G19*100</f>
        <v>22.986887076923075</v>
      </c>
    </row>
    <row r="20" spans="1:11" ht="15">
      <c r="A20" s="651" t="s">
        <v>236</v>
      </c>
      <c r="B20" s="652"/>
      <c r="C20" s="652"/>
      <c r="D20" s="652"/>
      <c r="E20" s="652"/>
      <c r="F20" s="112">
        <v>171428.58</v>
      </c>
      <c r="G20" s="112">
        <v>6700000</v>
      </c>
      <c r="H20" s="112">
        <v>6700000</v>
      </c>
      <c r="I20" s="112">
        <v>0</v>
      </c>
      <c r="J20" s="114">
        <f>I20/F20*100</f>
        <v>0</v>
      </c>
      <c r="K20" s="115">
        <f>I20/G20*100</f>
        <v>0</v>
      </c>
    </row>
    <row r="21" spans="1:11" ht="16.5" customHeight="1">
      <c r="A21" s="654" t="s">
        <v>3</v>
      </c>
      <c r="B21" s="654"/>
      <c r="C21" s="654"/>
      <c r="D21" s="654"/>
      <c r="E21" s="654"/>
      <c r="F21" s="489">
        <f>F19-F20</f>
        <v>-171428.58</v>
      </c>
      <c r="G21" s="489">
        <f>G19-G20</f>
        <v>-200000</v>
      </c>
      <c r="H21" s="489">
        <f>H19-H20</f>
        <v>-200000</v>
      </c>
      <c r="I21" s="489">
        <f>I19-I20</f>
        <v>1494147.66</v>
      </c>
      <c r="J21" s="490">
        <f>I21/F21*100</f>
        <v>-871.5860914206954</v>
      </c>
      <c r="K21" s="491">
        <f>I21/G21*100</f>
        <v>-747.0738299999999</v>
      </c>
    </row>
    <row r="22" spans="1:11" ht="20.25" customHeight="1">
      <c r="A22" s="640" t="s">
        <v>234</v>
      </c>
      <c r="B22" s="641"/>
      <c r="C22" s="641"/>
      <c r="D22" s="641"/>
      <c r="E22" s="641"/>
      <c r="F22" s="642"/>
      <c r="G22" s="642"/>
      <c r="H22" s="642"/>
      <c r="I22" s="642"/>
      <c r="J22" s="642"/>
      <c r="K22" s="643"/>
    </row>
    <row r="23" spans="1:11" ht="15">
      <c r="A23" s="649" t="s">
        <v>237</v>
      </c>
      <c r="B23" s="650"/>
      <c r="C23" s="650"/>
      <c r="D23" s="650"/>
      <c r="E23" s="650"/>
      <c r="F23" s="113">
        <v>-953718.41</v>
      </c>
      <c r="G23" s="113">
        <v>-514506</v>
      </c>
      <c r="H23" s="113">
        <v>-514506</v>
      </c>
      <c r="I23" s="113">
        <v>-514506</v>
      </c>
      <c r="J23" s="114">
        <f>I23/F23*100</f>
        <v>53.94737006282598</v>
      </c>
      <c r="K23" s="115">
        <f>I23/G23*100</f>
        <v>100</v>
      </c>
    </row>
    <row r="24" spans="1:11" ht="5.25" customHeight="1">
      <c r="A24" s="637"/>
      <c r="B24" s="638"/>
      <c r="C24" s="638"/>
      <c r="D24" s="638"/>
      <c r="E24" s="638"/>
      <c r="F24" s="638"/>
      <c r="G24" s="638"/>
      <c r="H24" s="638"/>
      <c r="I24" s="638"/>
      <c r="J24" s="638"/>
      <c r="K24" s="639"/>
    </row>
    <row r="25" spans="1:11" ht="18" customHeight="1">
      <c r="A25" s="653" t="s">
        <v>238</v>
      </c>
      <c r="B25" s="653"/>
      <c r="C25" s="653"/>
      <c r="D25" s="653"/>
      <c r="E25" s="653"/>
      <c r="F25" s="492">
        <f>F17+F21</f>
        <v>443772.54000000004</v>
      </c>
      <c r="G25" s="492">
        <f>G17+G21</f>
        <v>514506</v>
      </c>
      <c r="H25" s="492">
        <f>H17+H21</f>
        <v>514506</v>
      </c>
      <c r="I25" s="492">
        <f>I17+I21</f>
        <v>293106.8099999998</v>
      </c>
      <c r="J25" s="493">
        <f>I25/F25*100</f>
        <v>66.0488839620405</v>
      </c>
      <c r="K25" s="494">
        <f>I25/G25*100</f>
        <v>56.96858928758844</v>
      </c>
    </row>
    <row r="26" spans="1:11" ht="17.25" customHeight="1">
      <c r="A26" s="655" t="s">
        <v>239</v>
      </c>
      <c r="B26" s="656"/>
      <c r="C26" s="656"/>
      <c r="D26" s="656"/>
      <c r="E26" s="656"/>
      <c r="F26" s="495">
        <f>F23+F25</f>
        <v>-509945.87</v>
      </c>
      <c r="G26" s="495">
        <f>G23+G25</f>
        <v>0</v>
      </c>
      <c r="H26" s="495">
        <f>H23+H25</f>
        <v>0</v>
      </c>
      <c r="I26" s="495">
        <f>I23+I25</f>
        <v>-221399.19000000018</v>
      </c>
      <c r="J26" s="496">
        <f>I26/F26*100</f>
        <v>43.41621396012094</v>
      </c>
      <c r="K26" s="496"/>
    </row>
    <row r="27" spans="1:11" ht="27" customHeight="1">
      <c r="A27" s="635" t="s">
        <v>4</v>
      </c>
      <c r="B27" s="635"/>
      <c r="C27" s="635"/>
      <c r="D27" s="635"/>
      <c r="E27" s="635"/>
      <c r="F27" s="635"/>
      <c r="G27" s="635"/>
      <c r="H27" s="635"/>
      <c r="I27" s="635"/>
      <c r="J27" s="635"/>
      <c r="K27" s="635"/>
    </row>
    <row r="28" spans="1:11" ht="4.5" customHeight="1">
      <c r="A28" s="9"/>
      <c r="B28" s="227"/>
      <c r="C28" s="227"/>
      <c r="D28" s="227"/>
      <c r="E28" s="228"/>
      <c r="F28" s="228"/>
      <c r="G28" s="228"/>
      <c r="H28" s="228"/>
      <c r="I28" s="228"/>
      <c r="J28" s="228"/>
      <c r="K28" s="228"/>
    </row>
    <row r="29" spans="1:13" ht="22.5" customHeight="1">
      <c r="A29" s="647" t="s">
        <v>225</v>
      </c>
      <c r="B29" s="648"/>
      <c r="C29" s="648"/>
      <c r="D29" s="648"/>
      <c r="E29" s="648"/>
      <c r="F29" s="648"/>
      <c r="G29" s="648"/>
      <c r="H29" s="648"/>
      <c r="I29" s="648"/>
      <c r="J29" s="648"/>
      <c r="K29" s="648"/>
      <c r="L29" s="214"/>
      <c r="M29" s="214"/>
    </row>
    <row r="30" spans="1:13" ht="15">
      <c r="A30" s="64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214"/>
      <c r="M30" s="214"/>
    </row>
    <row r="31" spans="1:13" ht="25.5" customHeight="1">
      <c r="A31" s="631" t="s">
        <v>344</v>
      </c>
      <c r="B31" s="632"/>
      <c r="C31" s="632"/>
      <c r="D31" s="632"/>
      <c r="E31" s="632"/>
      <c r="F31" s="632"/>
      <c r="G31" s="632"/>
      <c r="H31" s="632"/>
      <c r="I31" s="632"/>
      <c r="J31" s="632"/>
      <c r="K31" s="632"/>
      <c r="L31" s="214"/>
      <c r="M31" s="214"/>
    </row>
    <row r="32" spans="1:13" ht="15">
      <c r="A32" s="215"/>
      <c r="G32" s="219"/>
      <c r="H32" s="219"/>
      <c r="I32" s="217"/>
      <c r="J32" s="217"/>
      <c r="K32" s="214"/>
      <c r="L32" s="214"/>
      <c r="M32" s="214"/>
    </row>
  </sheetData>
  <sheetProtection selectLockedCells="1" selectUnlockedCells="1"/>
  <mergeCells count="25">
    <mergeCell ref="A9:E9"/>
    <mergeCell ref="A8:E8"/>
    <mergeCell ref="A10:K10"/>
    <mergeCell ref="A11:E11"/>
    <mergeCell ref="A18:K18"/>
    <mergeCell ref="A17:E17"/>
    <mergeCell ref="A12:E12"/>
    <mergeCell ref="A29:K30"/>
    <mergeCell ref="A27:K27"/>
    <mergeCell ref="A23:E23"/>
    <mergeCell ref="A19:E19"/>
    <mergeCell ref="A25:E25"/>
    <mergeCell ref="A20:E20"/>
    <mergeCell ref="A21:E21"/>
    <mergeCell ref="A26:E26"/>
    <mergeCell ref="A31:K31"/>
    <mergeCell ref="A1:K1"/>
    <mergeCell ref="A2:K2"/>
    <mergeCell ref="A4:K4"/>
    <mergeCell ref="A6:K6"/>
    <mergeCell ref="A24:K24"/>
    <mergeCell ref="A22:K22"/>
    <mergeCell ref="A16:E16"/>
    <mergeCell ref="A15:E15"/>
    <mergeCell ref="A13:E13"/>
  </mergeCells>
  <printOptions/>
  <pageMargins left="0.7086614173228347" right="0.7086614173228347" top="0.4724409448818898" bottom="0.5511811023622047" header="0.5118110236220472" footer="0.31496062992125984"/>
  <pageSetup horizontalDpi="300" verticalDpi="300" orientation="landscape" paperSize="9" scale="92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view="pageBreakPreview" zoomScale="95" zoomScaleSheetLayoutView="95" workbookViewId="0" topLeftCell="A118">
      <selection activeCell="H3" sqref="H3:H4"/>
    </sheetView>
  </sheetViews>
  <sheetFormatPr defaultColWidth="9.140625" defaultRowHeight="15"/>
  <cols>
    <col min="1" max="1" width="2.7109375" style="8" customWidth="1"/>
    <col min="2" max="2" width="3.28125" style="8" customWidth="1"/>
    <col min="3" max="3" width="4.57421875" style="8" customWidth="1"/>
    <col min="4" max="4" width="5.421875" style="8" customWidth="1"/>
    <col min="5" max="5" width="62.421875" style="0" customWidth="1"/>
    <col min="6" max="6" width="17.00390625" style="0" customWidth="1"/>
    <col min="7" max="7" width="15.8515625" style="7" customWidth="1"/>
    <col min="8" max="8" width="16.28125" style="7" customWidth="1"/>
    <col min="9" max="9" width="17.421875" style="7" customWidth="1"/>
    <col min="10" max="10" width="14.140625" style="7" customWidth="1"/>
    <col min="11" max="11" width="13.8515625" style="7" customWidth="1"/>
  </cols>
  <sheetData>
    <row r="1" spans="1:5" ht="15.75">
      <c r="A1" s="230" t="s">
        <v>174</v>
      </c>
      <c r="B1" s="231"/>
      <c r="C1" s="232"/>
      <c r="D1" s="229"/>
      <c r="E1" s="229"/>
    </row>
    <row r="2" spans="1:5" ht="15">
      <c r="A2" s="216"/>
      <c r="B2" s="217"/>
      <c r="C2" s="218"/>
      <c r="D2" s="219"/>
      <c r="E2" s="219"/>
    </row>
    <row r="3" spans="1:11" ht="59.25" customHeight="1">
      <c r="A3" s="233" t="s">
        <v>5</v>
      </c>
      <c r="B3" s="233" t="s">
        <v>6</v>
      </c>
      <c r="C3" s="233" t="s">
        <v>7</v>
      </c>
      <c r="D3" s="95" t="s">
        <v>60</v>
      </c>
      <c r="E3" s="234" t="s">
        <v>59</v>
      </c>
      <c r="F3" s="86" t="s">
        <v>221</v>
      </c>
      <c r="G3" s="85" t="s">
        <v>222</v>
      </c>
      <c r="H3" s="85" t="s">
        <v>253</v>
      </c>
      <c r="I3" s="85" t="s">
        <v>223</v>
      </c>
      <c r="J3" s="85" t="s">
        <v>224</v>
      </c>
      <c r="K3" s="85" t="s">
        <v>226</v>
      </c>
    </row>
    <row r="4" spans="1:11" ht="15">
      <c r="A4" s="670">
        <v>1</v>
      </c>
      <c r="B4" s="671"/>
      <c r="C4" s="671"/>
      <c r="D4" s="671"/>
      <c r="E4" s="672"/>
      <c r="F4" s="10">
        <v>2</v>
      </c>
      <c r="G4" s="11">
        <v>3</v>
      </c>
      <c r="H4" s="11">
        <v>4</v>
      </c>
      <c r="I4" s="11">
        <v>5</v>
      </c>
      <c r="J4" s="90">
        <v>6</v>
      </c>
      <c r="K4" s="81">
        <v>7</v>
      </c>
    </row>
    <row r="5" spans="1:11" ht="31.5">
      <c r="A5" s="12"/>
      <c r="B5" s="12"/>
      <c r="C5" s="12"/>
      <c r="D5" s="12"/>
      <c r="E5" s="13" t="s">
        <v>242</v>
      </c>
      <c r="F5" s="14">
        <f>SUM(F7)</f>
        <v>1931112.54</v>
      </c>
      <c r="G5" s="14">
        <f>SUM(G7+G48)</f>
        <v>28300000</v>
      </c>
      <c r="H5" s="14">
        <f>SUM(H7+H48)</f>
        <v>28300000</v>
      </c>
      <c r="I5" s="14">
        <f>SUM(I7)</f>
        <v>3439114.65</v>
      </c>
      <c r="J5" s="91">
        <f>I5/F5*100</f>
        <v>178.08980982537662</v>
      </c>
      <c r="K5" s="82">
        <f>I5/G5*100</f>
        <v>12.152348586572439</v>
      </c>
    </row>
    <row r="6" spans="1:11" ht="3.75" customHeight="1">
      <c r="A6" s="208"/>
      <c r="B6" s="208"/>
      <c r="C6" s="208"/>
      <c r="D6" s="208"/>
      <c r="E6" s="209"/>
      <c r="F6" s="210"/>
      <c r="G6" s="210"/>
      <c r="H6" s="210"/>
      <c r="I6" s="210"/>
      <c r="J6" s="211"/>
      <c r="K6" s="212" t="e">
        <f>I6/#REF!*100</f>
        <v>#REF!</v>
      </c>
    </row>
    <row r="7" spans="1:11" ht="20.25" customHeight="1">
      <c r="A7" s="15">
        <v>6</v>
      </c>
      <c r="B7" s="16"/>
      <c r="C7" s="16"/>
      <c r="D7" s="16"/>
      <c r="E7" s="17" t="s">
        <v>240</v>
      </c>
      <c r="F7" s="18">
        <f>SUM(F8+F17+F25+F33+F44)</f>
        <v>1931112.54</v>
      </c>
      <c r="G7" s="18">
        <f>SUM(G8+G17+G25+G33+G44)</f>
        <v>28200000</v>
      </c>
      <c r="H7" s="18">
        <f>SUM(H8+H17+H25+H33+H44)</f>
        <v>28200000</v>
      </c>
      <c r="I7" s="18">
        <f>SUM(I8+I17+I25+I33+I44)</f>
        <v>3439114.65</v>
      </c>
      <c r="J7" s="92">
        <f aca="true" t="shared" si="0" ref="J7:J22">I7/F7*100</f>
        <v>178.08980982537662</v>
      </c>
      <c r="K7" s="83">
        <f>I7/G7*100</f>
        <v>12.195442021276595</v>
      </c>
    </row>
    <row r="8" spans="1:11" ht="15">
      <c r="A8" s="21"/>
      <c r="B8" s="22">
        <v>61</v>
      </c>
      <c r="C8" s="21"/>
      <c r="D8" s="21"/>
      <c r="E8" s="17" t="s">
        <v>8</v>
      </c>
      <c r="F8" s="23">
        <f>SUM(F9+F11+F14)</f>
        <v>1271725.54</v>
      </c>
      <c r="G8" s="23">
        <f>SUM(G9+G11+G14)</f>
        <v>2350000</v>
      </c>
      <c r="H8" s="23">
        <f>SUM(H9+H11+H14)</f>
        <v>2350000</v>
      </c>
      <c r="I8" s="23">
        <f>SUM(I9+I11+I14)</f>
        <v>1475993.59</v>
      </c>
      <c r="J8" s="93">
        <f t="shared" si="0"/>
        <v>116.06227472635331</v>
      </c>
      <c r="K8" s="84">
        <f>I8/G8*100</f>
        <v>62.808237872340435</v>
      </c>
    </row>
    <row r="9" spans="1:11" ht="15">
      <c r="A9" s="169"/>
      <c r="B9" s="374"/>
      <c r="C9" s="375">
        <v>611</v>
      </c>
      <c r="D9" s="375"/>
      <c r="E9" s="376" t="s">
        <v>9</v>
      </c>
      <c r="F9" s="171">
        <f>SUM(F10)</f>
        <v>1205205.04</v>
      </c>
      <c r="G9" s="171">
        <v>2200000</v>
      </c>
      <c r="H9" s="171">
        <v>2200000</v>
      </c>
      <c r="I9" s="171">
        <f>SUM(I10)</f>
        <v>1417343.78</v>
      </c>
      <c r="J9" s="160">
        <f t="shared" si="0"/>
        <v>117.6018795938656</v>
      </c>
      <c r="K9" s="384">
        <f>I9/G9*100</f>
        <v>64.42471727272728</v>
      </c>
    </row>
    <row r="10" spans="1:11" ht="15">
      <c r="A10" s="372"/>
      <c r="B10" s="379"/>
      <c r="C10" s="180"/>
      <c r="D10" s="119">
        <v>6111</v>
      </c>
      <c r="E10" s="119" t="s">
        <v>9</v>
      </c>
      <c r="F10" s="172">
        <v>1205205.04</v>
      </c>
      <c r="G10" s="171"/>
      <c r="H10" s="171"/>
      <c r="I10" s="171">
        <v>1417343.78</v>
      </c>
      <c r="J10" s="160">
        <f t="shared" si="0"/>
        <v>117.6018795938656</v>
      </c>
      <c r="K10" s="384"/>
    </row>
    <row r="11" spans="1:11" ht="15">
      <c r="A11" s="372"/>
      <c r="B11" s="379"/>
      <c r="C11" s="180">
        <v>613</v>
      </c>
      <c r="D11" s="180"/>
      <c r="E11" s="119" t="s">
        <v>10</v>
      </c>
      <c r="F11" s="373">
        <f>SUM(F12:F13)</f>
        <v>61691.02</v>
      </c>
      <c r="G11" s="171">
        <v>120000</v>
      </c>
      <c r="H11" s="171">
        <v>120000</v>
      </c>
      <c r="I11" s="174">
        <f>SUM(I12:I13)</f>
        <v>55518.86</v>
      </c>
      <c r="J11" s="160">
        <f t="shared" si="0"/>
        <v>89.99504303867889</v>
      </c>
      <c r="K11" s="384">
        <f>I11/G11*100</f>
        <v>46.26571666666667</v>
      </c>
    </row>
    <row r="12" spans="1:11" ht="15">
      <c r="A12" s="169"/>
      <c r="B12" s="377"/>
      <c r="C12" s="173"/>
      <c r="D12" s="378">
        <v>6131</v>
      </c>
      <c r="E12" s="378" t="s">
        <v>61</v>
      </c>
      <c r="F12" s="171">
        <v>9953</v>
      </c>
      <c r="G12" s="171"/>
      <c r="H12" s="171"/>
      <c r="I12" s="171">
        <v>15855.28</v>
      </c>
      <c r="J12" s="160">
        <f t="shared" si="0"/>
        <v>159.30151713051342</v>
      </c>
      <c r="K12" s="384"/>
    </row>
    <row r="13" spans="1:11" ht="15">
      <c r="A13" s="169"/>
      <c r="B13" s="169"/>
      <c r="C13" s="96"/>
      <c r="D13" s="94">
        <v>6134</v>
      </c>
      <c r="E13" s="94" t="s">
        <v>62</v>
      </c>
      <c r="F13" s="171">
        <v>51738.02</v>
      </c>
      <c r="G13" s="171"/>
      <c r="H13" s="171"/>
      <c r="I13" s="171">
        <v>39663.58</v>
      </c>
      <c r="J13" s="160">
        <f t="shared" si="0"/>
        <v>76.66234618178277</v>
      </c>
      <c r="K13" s="384"/>
    </row>
    <row r="14" spans="1:11" ht="15">
      <c r="A14" s="169"/>
      <c r="B14" s="169"/>
      <c r="C14" s="96">
        <v>614</v>
      </c>
      <c r="D14" s="96"/>
      <c r="E14" s="170" t="s">
        <v>11</v>
      </c>
      <c r="F14" s="174">
        <f>SUM(F15:F16)</f>
        <v>4829.48</v>
      </c>
      <c r="G14" s="171">
        <v>30000</v>
      </c>
      <c r="H14" s="171">
        <v>30000</v>
      </c>
      <c r="I14" s="174">
        <f>SUM(I15:I16)</f>
        <v>3130.95</v>
      </c>
      <c r="J14" s="160">
        <f t="shared" si="0"/>
        <v>64.82996098958894</v>
      </c>
      <c r="K14" s="384">
        <f>I14/G14*100</f>
        <v>10.4365</v>
      </c>
    </row>
    <row r="15" spans="1:11" ht="15">
      <c r="A15" s="169"/>
      <c r="B15" s="169"/>
      <c r="C15" s="96"/>
      <c r="D15" s="94">
        <v>6142</v>
      </c>
      <c r="E15" s="94" t="s">
        <v>63</v>
      </c>
      <c r="F15" s="171">
        <v>3728.93</v>
      </c>
      <c r="G15" s="171"/>
      <c r="H15" s="171"/>
      <c r="I15" s="171">
        <v>3130.95</v>
      </c>
      <c r="J15" s="160">
        <f t="shared" si="0"/>
        <v>83.9637644042661</v>
      </c>
      <c r="K15" s="384"/>
    </row>
    <row r="16" spans="1:11" ht="15">
      <c r="A16" s="169"/>
      <c r="B16" s="169"/>
      <c r="C16" s="96"/>
      <c r="D16" s="94">
        <v>6145</v>
      </c>
      <c r="E16" s="94" t="s">
        <v>64</v>
      </c>
      <c r="F16" s="171">
        <v>1100.55</v>
      </c>
      <c r="G16" s="171"/>
      <c r="H16" s="171"/>
      <c r="I16" s="171">
        <v>0</v>
      </c>
      <c r="J16" s="160">
        <f t="shared" si="0"/>
        <v>0</v>
      </c>
      <c r="K16" s="161"/>
    </row>
    <row r="17" spans="1:11" ht="15">
      <c r="A17" s="24"/>
      <c r="B17" s="25">
        <v>63</v>
      </c>
      <c r="C17" s="26"/>
      <c r="D17" s="26"/>
      <c r="E17" s="27" t="s">
        <v>12</v>
      </c>
      <c r="F17" s="23">
        <f>SUM(F18+F21+F23)</f>
        <v>371394.55</v>
      </c>
      <c r="G17" s="23">
        <f>SUM(G18:G24)</f>
        <v>25158000</v>
      </c>
      <c r="H17" s="23">
        <f>SUM(H18:H24)</f>
        <v>25158000</v>
      </c>
      <c r="I17" s="23">
        <f>SUM(I18+I21+I23)</f>
        <v>1762208.6999999997</v>
      </c>
      <c r="J17" s="93">
        <f t="shared" si="0"/>
        <v>474.48426477986817</v>
      </c>
      <c r="K17" s="84">
        <f>I17/G17*100</f>
        <v>7.00456594323873</v>
      </c>
    </row>
    <row r="18" spans="1:11" ht="15">
      <c r="A18" s="175"/>
      <c r="B18" s="175"/>
      <c r="C18" s="96">
        <v>633</v>
      </c>
      <c r="D18" s="96"/>
      <c r="E18" s="170" t="s">
        <v>13</v>
      </c>
      <c r="F18" s="174">
        <f>SUM(F19:F20)</f>
        <v>358411.75</v>
      </c>
      <c r="G18" s="176">
        <v>6558000</v>
      </c>
      <c r="H18" s="176">
        <v>6558000</v>
      </c>
      <c r="I18" s="174">
        <f>SUM(I19:I20)</f>
        <v>1091894.3599999999</v>
      </c>
      <c r="J18" s="160">
        <f t="shared" si="0"/>
        <v>304.6480367900885</v>
      </c>
      <c r="K18" s="384">
        <f>I18/G18*100</f>
        <v>16.64980725831046</v>
      </c>
    </row>
    <row r="19" spans="1:11" ht="15">
      <c r="A19" s="175"/>
      <c r="B19" s="175"/>
      <c r="C19" s="96"/>
      <c r="D19" s="94">
        <v>6331</v>
      </c>
      <c r="E19" s="94" t="s">
        <v>65</v>
      </c>
      <c r="F19" s="176">
        <v>9650</v>
      </c>
      <c r="G19" s="176"/>
      <c r="H19" s="176"/>
      <c r="I19" s="176">
        <v>34264.93</v>
      </c>
      <c r="J19" s="160">
        <f t="shared" si="0"/>
        <v>355.07699481865285</v>
      </c>
      <c r="K19" s="384"/>
    </row>
    <row r="20" spans="1:11" ht="15">
      <c r="A20" s="175"/>
      <c r="B20" s="175"/>
      <c r="C20" s="96"/>
      <c r="D20" s="94">
        <v>6332</v>
      </c>
      <c r="E20" s="94" t="s">
        <v>66</v>
      </c>
      <c r="F20" s="176">
        <v>348761.75</v>
      </c>
      <c r="G20" s="176"/>
      <c r="H20" s="176"/>
      <c r="I20" s="176">
        <v>1057629.43</v>
      </c>
      <c r="J20" s="160">
        <f t="shared" si="0"/>
        <v>303.2527018802951</v>
      </c>
      <c r="K20" s="384"/>
    </row>
    <row r="21" spans="1:11" ht="15">
      <c r="A21" s="175"/>
      <c r="B21" s="175"/>
      <c r="C21" s="96">
        <v>634</v>
      </c>
      <c r="D21" s="96"/>
      <c r="E21" s="170" t="s">
        <v>14</v>
      </c>
      <c r="F21" s="174">
        <f>SUM(F22:F22)</f>
        <v>12982.8</v>
      </c>
      <c r="G21" s="176">
        <v>600000</v>
      </c>
      <c r="H21" s="176">
        <v>600000</v>
      </c>
      <c r="I21" s="174">
        <f>SUM(I22:I22)</f>
        <v>41579.26</v>
      </c>
      <c r="J21" s="160">
        <f t="shared" si="0"/>
        <v>320.26419570508676</v>
      </c>
      <c r="K21" s="384">
        <f>I21/G21*100</f>
        <v>6.929876666666666</v>
      </c>
    </row>
    <row r="22" spans="1:11" ht="15">
      <c r="A22" s="175"/>
      <c r="B22" s="175"/>
      <c r="C22" s="96"/>
      <c r="D22" s="96">
        <v>6341</v>
      </c>
      <c r="E22" s="94" t="s">
        <v>67</v>
      </c>
      <c r="F22" s="176">
        <v>12982.8</v>
      </c>
      <c r="G22" s="176"/>
      <c r="H22" s="176"/>
      <c r="I22" s="176">
        <v>41579.26</v>
      </c>
      <c r="J22" s="160">
        <f t="shared" si="0"/>
        <v>320.26419570508676</v>
      </c>
      <c r="K22" s="384"/>
    </row>
    <row r="23" spans="1:11" ht="15">
      <c r="A23" s="179"/>
      <c r="B23" s="179"/>
      <c r="C23" s="180">
        <v>638</v>
      </c>
      <c r="D23" s="119"/>
      <c r="E23" s="371" t="s">
        <v>184</v>
      </c>
      <c r="F23" s="176">
        <v>0</v>
      </c>
      <c r="G23" s="176">
        <v>18000000</v>
      </c>
      <c r="H23" s="176">
        <v>18000000</v>
      </c>
      <c r="I23" s="176">
        <v>628735.08</v>
      </c>
      <c r="J23" s="160"/>
      <c r="K23" s="384">
        <f>I23/G23*100</f>
        <v>3.4929726666666667</v>
      </c>
    </row>
    <row r="24" spans="1:11" ht="15">
      <c r="A24" s="179"/>
      <c r="B24" s="179"/>
      <c r="C24" s="180"/>
      <c r="D24" s="119">
        <v>6382</v>
      </c>
      <c r="E24" s="371" t="s">
        <v>184</v>
      </c>
      <c r="F24" s="176">
        <v>0</v>
      </c>
      <c r="G24" s="176"/>
      <c r="H24" s="176"/>
      <c r="I24" s="176">
        <v>628735.08</v>
      </c>
      <c r="J24" s="160"/>
      <c r="K24" s="384"/>
    </row>
    <row r="25" spans="1:11" ht="15">
      <c r="A25" s="24"/>
      <c r="B25" s="25">
        <v>64</v>
      </c>
      <c r="C25" s="26"/>
      <c r="D25" s="26"/>
      <c r="E25" s="17" t="s">
        <v>15</v>
      </c>
      <c r="F25" s="18">
        <f>SUM(F26+F29)</f>
        <v>56893.01</v>
      </c>
      <c r="G25" s="18">
        <f>SUM(G26+G29)</f>
        <v>127000</v>
      </c>
      <c r="H25" s="18">
        <f>SUM(H26+H29)</f>
        <v>127000</v>
      </c>
      <c r="I25" s="18">
        <f>SUM(I26+I29)</f>
        <v>68496.8</v>
      </c>
      <c r="J25" s="93">
        <f>I25/F25*100</f>
        <v>120.39580960824536</v>
      </c>
      <c r="K25" s="84">
        <f>I25/G25*100</f>
        <v>53.93448818897638</v>
      </c>
    </row>
    <row r="26" spans="1:11" ht="15">
      <c r="A26" s="175"/>
      <c r="B26" s="175"/>
      <c r="C26" s="96">
        <v>641</v>
      </c>
      <c r="D26" s="96"/>
      <c r="E26" s="170" t="s">
        <v>16</v>
      </c>
      <c r="F26" s="174">
        <f>SUM(F27:F28)</f>
        <v>24.42</v>
      </c>
      <c r="G26" s="174">
        <v>5000</v>
      </c>
      <c r="H26" s="174">
        <v>5000</v>
      </c>
      <c r="I26" s="174">
        <f>SUM(I27:I28)</f>
        <v>107.46000000000001</v>
      </c>
      <c r="J26" s="160">
        <f>I26/F26*100</f>
        <v>440.0491400491401</v>
      </c>
      <c r="K26" s="384">
        <f>I26/G26*100</f>
        <v>2.1492</v>
      </c>
    </row>
    <row r="27" spans="1:11" ht="15">
      <c r="A27" s="175"/>
      <c r="B27" s="175"/>
      <c r="C27" s="96"/>
      <c r="D27" s="94">
        <v>6413</v>
      </c>
      <c r="E27" s="94" t="s">
        <v>68</v>
      </c>
      <c r="F27" s="174">
        <v>24.42</v>
      </c>
      <c r="G27" s="174"/>
      <c r="H27" s="174"/>
      <c r="I27" s="174">
        <v>71.58</v>
      </c>
      <c r="J27" s="160">
        <f>I27/F27*100</f>
        <v>293.1203931203931</v>
      </c>
      <c r="K27" s="384"/>
    </row>
    <row r="28" spans="1:11" ht="15">
      <c r="A28" s="175"/>
      <c r="B28" s="175"/>
      <c r="C28" s="96"/>
      <c r="D28" s="94">
        <v>6414</v>
      </c>
      <c r="E28" s="94" t="s">
        <v>69</v>
      </c>
      <c r="F28" s="174">
        <v>0</v>
      </c>
      <c r="G28" s="174"/>
      <c r="H28" s="174"/>
      <c r="I28" s="174">
        <v>35.88</v>
      </c>
      <c r="J28" s="160"/>
      <c r="K28" s="384"/>
    </row>
    <row r="29" spans="1:11" ht="15">
      <c r="A29" s="175"/>
      <c r="B29" s="175"/>
      <c r="C29" s="96">
        <v>642</v>
      </c>
      <c r="D29" s="96"/>
      <c r="E29" s="170" t="s">
        <v>17</v>
      </c>
      <c r="F29" s="174">
        <f>SUM(F30:F32)</f>
        <v>56868.590000000004</v>
      </c>
      <c r="G29" s="174">
        <v>122000</v>
      </c>
      <c r="H29" s="174">
        <v>122000</v>
      </c>
      <c r="I29" s="174">
        <f>SUM(I30:I32)</f>
        <v>68389.34</v>
      </c>
      <c r="J29" s="160">
        <f aca="true" t="shared" si="1" ref="J29:J43">I29/F29*100</f>
        <v>120.25854694129043</v>
      </c>
      <c r="K29" s="384">
        <f>I29/G29*100</f>
        <v>56.05683606557377</v>
      </c>
    </row>
    <row r="30" spans="1:11" ht="15">
      <c r="A30" s="175"/>
      <c r="B30" s="175"/>
      <c r="C30" s="96"/>
      <c r="D30" s="94">
        <v>6422</v>
      </c>
      <c r="E30" s="94" t="s">
        <v>70</v>
      </c>
      <c r="F30" s="174">
        <v>5379</v>
      </c>
      <c r="G30" s="174"/>
      <c r="H30" s="174"/>
      <c r="I30" s="174">
        <v>34844.34</v>
      </c>
      <c r="J30" s="160">
        <f t="shared" si="1"/>
        <v>647.7847183491355</v>
      </c>
      <c r="K30" s="161"/>
    </row>
    <row r="31" spans="1:11" ht="15">
      <c r="A31" s="175"/>
      <c r="B31" s="175"/>
      <c r="C31" s="96"/>
      <c r="D31" s="94">
        <v>6423</v>
      </c>
      <c r="E31" s="94" t="s">
        <v>72</v>
      </c>
      <c r="F31" s="174">
        <v>49193.23</v>
      </c>
      <c r="G31" s="174"/>
      <c r="H31" s="174"/>
      <c r="I31" s="174">
        <v>29302.23</v>
      </c>
      <c r="J31" s="160">
        <f t="shared" si="1"/>
        <v>59.56557436866821</v>
      </c>
      <c r="K31" s="161"/>
    </row>
    <row r="32" spans="1:11" s="29" customFormat="1" ht="15">
      <c r="A32" s="177"/>
      <c r="B32" s="177"/>
      <c r="C32" s="178"/>
      <c r="D32" s="94">
        <v>6429</v>
      </c>
      <c r="E32" s="94" t="s">
        <v>71</v>
      </c>
      <c r="F32" s="176">
        <v>2296.36</v>
      </c>
      <c r="G32" s="176"/>
      <c r="H32" s="176"/>
      <c r="I32" s="176">
        <v>4242.77</v>
      </c>
      <c r="J32" s="160">
        <f t="shared" si="1"/>
        <v>184.76066470414048</v>
      </c>
      <c r="K32" s="161"/>
    </row>
    <row r="33" spans="1:11" ht="30">
      <c r="A33" s="24"/>
      <c r="B33" s="25">
        <v>65</v>
      </c>
      <c r="C33" s="26"/>
      <c r="D33" s="26"/>
      <c r="E33" s="27" t="s">
        <v>18</v>
      </c>
      <c r="F33" s="18">
        <f>SUM(F34+F37+F41)</f>
        <v>231099.44</v>
      </c>
      <c r="G33" s="18">
        <f>SUM(G34+G37+G41)</f>
        <v>550000</v>
      </c>
      <c r="H33" s="18">
        <f>SUM(H34+H37+H41)</f>
        <v>550000</v>
      </c>
      <c r="I33" s="18">
        <f>SUM(I34+I37+I41)</f>
        <v>132415.56</v>
      </c>
      <c r="J33" s="93">
        <f t="shared" si="1"/>
        <v>57.29808778420234</v>
      </c>
      <c r="K33" s="84">
        <f>I33/G33*100</f>
        <v>24.075556363636363</v>
      </c>
    </row>
    <row r="34" spans="1:11" ht="15">
      <c r="A34" s="175"/>
      <c r="B34" s="175"/>
      <c r="C34" s="96">
        <v>651</v>
      </c>
      <c r="D34" s="96"/>
      <c r="E34" s="170" t="s">
        <v>19</v>
      </c>
      <c r="F34" s="174">
        <f>SUM(F35+F36)</f>
        <v>64690.65</v>
      </c>
      <c r="G34" s="174">
        <v>150000</v>
      </c>
      <c r="H34" s="174">
        <v>150000</v>
      </c>
      <c r="I34" s="174">
        <f>SUM(I35+I36)</f>
        <v>53083.32</v>
      </c>
      <c r="J34" s="160">
        <f t="shared" si="1"/>
        <v>82.05717518683147</v>
      </c>
      <c r="K34" s="384">
        <f>I34/G34*100</f>
        <v>35.38888</v>
      </c>
    </row>
    <row r="35" spans="1:11" ht="15">
      <c r="A35" s="175"/>
      <c r="B35" s="175"/>
      <c r="C35" s="96"/>
      <c r="D35" s="94">
        <v>6512</v>
      </c>
      <c r="E35" s="94" t="s">
        <v>73</v>
      </c>
      <c r="F35" s="174">
        <v>64687.4</v>
      </c>
      <c r="G35" s="174"/>
      <c r="H35" s="174"/>
      <c r="I35" s="174">
        <v>53082.12</v>
      </c>
      <c r="J35" s="160">
        <f t="shared" si="1"/>
        <v>82.05944279720626</v>
      </c>
      <c r="K35" s="384"/>
    </row>
    <row r="36" spans="1:11" ht="15">
      <c r="A36" s="175"/>
      <c r="B36" s="175"/>
      <c r="C36" s="96"/>
      <c r="D36" s="97">
        <v>6514</v>
      </c>
      <c r="E36" s="97" t="s">
        <v>74</v>
      </c>
      <c r="F36" s="174">
        <v>3.25</v>
      </c>
      <c r="G36" s="174"/>
      <c r="H36" s="174"/>
      <c r="I36" s="174">
        <v>1.2</v>
      </c>
      <c r="J36" s="160">
        <f t="shared" si="1"/>
        <v>36.92307692307692</v>
      </c>
      <c r="K36" s="384"/>
    </row>
    <row r="37" spans="1:11" ht="15">
      <c r="A37" s="175"/>
      <c r="B37" s="175"/>
      <c r="C37" s="96">
        <v>652</v>
      </c>
      <c r="D37" s="96"/>
      <c r="E37" s="170" t="s">
        <v>20</v>
      </c>
      <c r="F37" s="174">
        <f>SUM(F38:F40)</f>
        <v>60784.89</v>
      </c>
      <c r="G37" s="174">
        <v>180000</v>
      </c>
      <c r="H37" s="174">
        <v>180000</v>
      </c>
      <c r="I37" s="174">
        <f>SUM(I38:I40)</f>
        <v>2046.37</v>
      </c>
      <c r="J37" s="160">
        <f t="shared" si="1"/>
        <v>3.3665767923574426</v>
      </c>
      <c r="K37" s="384">
        <f>I37/G37*100</f>
        <v>1.136872222222222</v>
      </c>
    </row>
    <row r="38" spans="1:11" ht="15">
      <c r="A38" s="175"/>
      <c r="B38" s="175"/>
      <c r="C38" s="96"/>
      <c r="D38" s="96">
        <v>6522</v>
      </c>
      <c r="E38" s="170" t="s">
        <v>76</v>
      </c>
      <c r="F38" s="174">
        <v>3934.94</v>
      </c>
      <c r="G38" s="174"/>
      <c r="H38" s="174"/>
      <c r="I38" s="174">
        <v>2046.37</v>
      </c>
      <c r="J38" s="207">
        <f t="shared" si="1"/>
        <v>52.005113165639116</v>
      </c>
      <c r="K38" s="384"/>
    </row>
    <row r="39" spans="1:11" ht="15">
      <c r="A39" s="175"/>
      <c r="B39" s="175"/>
      <c r="C39" s="96"/>
      <c r="D39" s="96">
        <v>6524</v>
      </c>
      <c r="E39" s="170" t="s">
        <v>77</v>
      </c>
      <c r="F39" s="174">
        <v>16.27</v>
      </c>
      <c r="G39" s="174"/>
      <c r="H39" s="174"/>
      <c r="I39" s="174">
        <v>0</v>
      </c>
      <c r="J39" s="207">
        <f t="shared" si="1"/>
        <v>0</v>
      </c>
      <c r="K39" s="384"/>
    </row>
    <row r="40" spans="1:11" ht="15">
      <c r="A40" s="175"/>
      <c r="B40" s="175"/>
      <c r="C40" s="96"/>
      <c r="D40" s="96">
        <v>6526</v>
      </c>
      <c r="E40" s="170" t="s">
        <v>75</v>
      </c>
      <c r="F40" s="174">
        <v>56833.68</v>
      </c>
      <c r="G40" s="174"/>
      <c r="H40" s="174"/>
      <c r="I40" s="174">
        <v>0</v>
      </c>
      <c r="J40" s="160">
        <f t="shared" si="1"/>
        <v>0</v>
      </c>
      <c r="K40" s="384"/>
    </row>
    <row r="41" spans="1:11" ht="15">
      <c r="A41" s="175"/>
      <c r="B41" s="175"/>
      <c r="C41" s="96">
        <v>653</v>
      </c>
      <c r="D41" s="96"/>
      <c r="E41" s="170" t="s">
        <v>21</v>
      </c>
      <c r="F41" s="174">
        <f>SUM(F42+F43)</f>
        <v>105623.90000000001</v>
      </c>
      <c r="G41" s="174">
        <v>220000</v>
      </c>
      <c r="H41" s="174">
        <v>220000</v>
      </c>
      <c r="I41" s="174">
        <f>SUM(I42+I43)</f>
        <v>77285.87</v>
      </c>
      <c r="J41" s="160">
        <f t="shared" si="1"/>
        <v>73.17081645347312</v>
      </c>
      <c r="K41" s="384">
        <f>I41/G41*100</f>
        <v>35.129940909090905</v>
      </c>
    </row>
    <row r="42" spans="1:11" ht="15">
      <c r="A42" s="175"/>
      <c r="B42" s="175"/>
      <c r="C42" s="96"/>
      <c r="D42" s="94">
        <v>6531</v>
      </c>
      <c r="E42" s="94" t="s">
        <v>79</v>
      </c>
      <c r="F42" s="174">
        <v>625.52</v>
      </c>
      <c r="G42" s="174"/>
      <c r="H42" s="174"/>
      <c r="I42" s="174">
        <v>1238.45</v>
      </c>
      <c r="J42" s="207">
        <f t="shared" si="1"/>
        <v>197.98727458754317</v>
      </c>
      <c r="K42" s="161"/>
    </row>
    <row r="43" spans="1:11" ht="15">
      <c r="A43" s="175"/>
      <c r="B43" s="175"/>
      <c r="C43" s="96"/>
      <c r="D43" s="118">
        <v>6532</v>
      </c>
      <c r="E43" s="118" t="s">
        <v>78</v>
      </c>
      <c r="F43" s="174">
        <v>104998.38</v>
      </c>
      <c r="G43" s="174"/>
      <c r="H43" s="174"/>
      <c r="I43" s="174">
        <v>76047.42</v>
      </c>
      <c r="J43" s="207">
        <f t="shared" si="1"/>
        <v>72.42723173443247</v>
      </c>
      <c r="K43" s="161"/>
    </row>
    <row r="44" spans="1:11" ht="22.5" customHeight="1">
      <c r="A44" s="125"/>
      <c r="B44" s="127">
        <v>66</v>
      </c>
      <c r="C44" s="128"/>
      <c r="D44" s="129"/>
      <c r="E44" s="130" t="s">
        <v>123</v>
      </c>
      <c r="F44" s="131">
        <f>SUM(F45)</f>
        <v>0</v>
      </c>
      <c r="G44" s="131">
        <v>15000</v>
      </c>
      <c r="H44" s="131">
        <v>15000</v>
      </c>
      <c r="I44" s="131">
        <f>SUM(I45)</f>
        <v>0</v>
      </c>
      <c r="J44" s="126"/>
      <c r="K44" s="126">
        <f>I44/G44*100</f>
        <v>0</v>
      </c>
    </row>
    <row r="45" spans="1:11" ht="15">
      <c r="A45" s="179"/>
      <c r="B45" s="179"/>
      <c r="C45" s="180">
        <v>663</v>
      </c>
      <c r="D45" s="119"/>
      <c r="E45" s="119" t="s">
        <v>124</v>
      </c>
      <c r="F45" s="181">
        <f>SUM(F46+F47)</f>
        <v>0</v>
      </c>
      <c r="G45" s="181">
        <v>15000</v>
      </c>
      <c r="H45" s="181">
        <v>15000</v>
      </c>
      <c r="I45" s="181">
        <f>SUM(I46+I47)</f>
        <v>0</v>
      </c>
      <c r="J45" s="182"/>
      <c r="K45" s="625">
        <f>I45/G45*100</f>
        <v>0</v>
      </c>
    </row>
    <row r="46" spans="1:11" ht="15">
      <c r="A46" s="179"/>
      <c r="B46" s="179"/>
      <c r="C46" s="180"/>
      <c r="D46" s="119">
        <v>6631</v>
      </c>
      <c r="E46" s="119" t="s">
        <v>40</v>
      </c>
      <c r="F46" s="181">
        <v>0</v>
      </c>
      <c r="G46" s="181"/>
      <c r="H46" s="181"/>
      <c r="I46" s="181">
        <v>0</v>
      </c>
      <c r="J46" s="182"/>
      <c r="K46" s="182"/>
    </row>
    <row r="47" spans="1:11" ht="15">
      <c r="A47" s="179"/>
      <c r="B47" s="179"/>
      <c r="C47" s="180"/>
      <c r="D47" s="119">
        <v>6632</v>
      </c>
      <c r="E47" s="119" t="s">
        <v>141</v>
      </c>
      <c r="F47" s="181">
        <v>0</v>
      </c>
      <c r="G47" s="181"/>
      <c r="H47" s="181"/>
      <c r="I47" s="181">
        <v>0</v>
      </c>
      <c r="J47" s="182"/>
      <c r="K47" s="182"/>
    </row>
    <row r="48" spans="1:11" ht="23.25" customHeight="1">
      <c r="A48" s="357">
        <v>7</v>
      </c>
      <c r="B48" s="357"/>
      <c r="C48" s="358"/>
      <c r="D48" s="358"/>
      <c r="E48" s="359" t="s">
        <v>241</v>
      </c>
      <c r="F48" s="360">
        <v>0</v>
      </c>
      <c r="G48" s="361">
        <v>100000</v>
      </c>
      <c r="H48" s="361">
        <v>100000</v>
      </c>
      <c r="I48" s="360">
        <v>0</v>
      </c>
      <c r="J48" s="362"/>
      <c r="K48" s="182">
        <f>I48/G48*100</f>
        <v>0</v>
      </c>
    </row>
    <row r="49" spans="1:11" ht="15">
      <c r="A49" s="363"/>
      <c r="B49" s="364">
        <v>71</v>
      </c>
      <c r="C49" s="365"/>
      <c r="D49" s="365"/>
      <c r="E49" s="366" t="s">
        <v>182</v>
      </c>
      <c r="F49" s="367">
        <v>0</v>
      </c>
      <c r="G49" s="368">
        <v>100000</v>
      </c>
      <c r="H49" s="368">
        <v>100000</v>
      </c>
      <c r="I49" s="369">
        <v>0</v>
      </c>
      <c r="J49" s="370"/>
      <c r="K49" s="182">
        <f>I49/G49*100</f>
        <v>0</v>
      </c>
    </row>
    <row r="50" spans="1:11" ht="15">
      <c r="A50" s="179"/>
      <c r="B50" s="179"/>
      <c r="C50" s="180">
        <v>711</v>
      </c>
      <c r="D50" s="119"/>
      <c r="E50" s="119" t="s">
        <v>183</v>
      </c>
      <c r="F50" s="181">
        <v>0</v>
      </c>
      <c r="G50" s="200">
        <v>100000</v>
      </c>
      <c r="H50" s="200">
        <v>100000</v>
      </c>
      <c r="I50" s="181">
        <v>0</v>
      </c>
      <c r="J50" s="182"/>
      <c r="K50" s="625">
        <f>I50/G50*100</f>
        <v>0</v>
      </c>
    </row>
    <row r="51" spans="1:11" ht="15" customHeight="1">
      <c r="A51" s="30"/>
      <c r="B51" s="30"/>
      <c r="C51" s="31"/>
      <c r="D51" s="31"/>
      <c r="E51" s="98"/>
      <c r="F51" s="32"/>
      <c r="G51" s="32"/>
      <c r="H51" s="32"/>
      <c r="I51" s="32"/>
      <c r="J51" s="32"/>
      <c r="K51" s="32"/>
    </row>
    <row r="52" spans="1:11" ht="33" customHeight="1">
      <c r="A52" s="162"/>
      <c r="B52" s="162"/>
      <c r="C52" s="163"/>
      <c r="D52" s="163"/>
      <c r="E52" s="497" t="s">
        <v>243</v>
      </c>
      <c r="F52" s="164">
        <f>F54+F120</f>
        <v>1315911.42</v>
      </c>
      <c r="G52" s="164">
        <f>G54+G120</f>
        <v>27585494</v>
      </c>
      <c r="H52" s="164">
        <f>H54+H120</f>
        <v>27585494</v>
      </c>
      <c r="I52" s="164">
        <f>I54+I120</f>
        <v>4640155.51</v>
      </c>
      <c r="J52" s="93">
        <f>I52/F52*100</f>
        <v>352.61913830035763</v>
      </c>
      <c r="K52" s="84">
        <f>I52/G52*100</f>
        <v>16.82099842040168</v>
      </c>
    </row>
    <row r="53" spans="1:11" ht="3" customHeight="1">
      <c r="A53" s="99"/>
      <c r="B53" s="99"/>
      <c r="C53" s="100"/>
      <c r="D53" s="100"/>
      <c r="E53" s="101"/>
      <c r="F53" s="33"/>
      <c r="G53" s="33"/>
      <c r="H53" s="33"/>
      <c r="I53" s="33"/>
      <c r="J53" s="33"/>
      <c r="K53" s="33"/>
    </row>
    <row r="54" spans="1:11" ht="18.75" customHeight="1">
      <c r="A54" s="165"/>
      <c r="B54" s="165"/>
      <c r="C54" s="166"/>
      <c r="D54" s="166"/>
      <c r="E54" s="167" t="s">
        <v>23</v>
      </c>
      <c r="F54" s="34">
        <f>F55</f>
        <v>999904.15</v>
      </c>
      <c r="G54" s="34">
        <f>G55</f>
        <v>5496000</v>
      </c>
      <c r="H54" s="34">
        <f>H55</f>
        <v>5496000</v>
      </c>
      <c r="I54" s="34">
        <f>I55</f>
        <v>1095194.9499999997</v>
      </c>
      <c r="J54" s="93">
        <f aca="true" t="shared" si="2" ref="J54:J68">I54/F54*100</f>
        <v>109.52999344987214</v>
      </c>
      <c r="K54" s="84">
        <f>I54/G54*100</f>
        <v>19.927127911208146</v>
      </c>
    </row>
    <row r="55" spans="1:11" ht="15">
      <c r="A55" s="183">
        <v>3</v>
      </c>
      <c r="B55" s="184"/>
      <c r="C55" s="157"/>
      <c r="D55" s="157"/>
      <c r="E55" s="185" t="s">
        <v>24</v>
      </c>
      <c r="F55" s="186">
        <f>SUM(F56+F64+F94+F101+F105+F108+F112)</f>
        <v>999904.15</v>
      </c>
      <c r="G55" s="186">
        <f>SUM(G56+G64+G94+G101+G105+G108+G112)</f>
        <v>5496000</v>
      </c>
      <c r="H55" s="186">
        <f>SUM(H56+H64+H94+H101+H105+H108+H112)</f>
        <v>5496000</v>
      </c>
      <c r="I55" s="186">
        <f>SUM(I56+I64+I94+I101+I105+I108+I112)</f>
        <v>1095194.9499999997</v>
      </c>
      <c r="J55" s="160">
        <f t="shared" si="2"/>
        <v>109.52999344987214</v>
      </c>
      <c r="K55" s="161">
        <f>I55/G55*100</f>
        <v>19.927127911208146</v>
      </c>
    </row>
    <row r="56" spans="1:11" ht="15">
      <c r="A56" s="183"/>
      <c r="B56" s="187">
        <v>31</v>
      </c>
      <c r="C56" s="157"/>
      <c r="D56" s="157"/>
      <c r="E56" s="185" t="s">
        <v>25</v>
      </c>
      <c r="F56" s="186">
        <f>SUM(F57+F59+F61)</f>
        <v>136875.99</v>
      </c>
      <c r="G56" s="186">
        <f>SUM(G57+G59+G61)</f>
        <v>338500</v>
      </c>
      <c r="H56" s="186">
        <f>SUM(H57+H59+H61)</f>
        <v>338500</v>
      </c>
      <c r="I56" s="186">
        <f>SUM(I57+I59+I61)</f>
        <v>148341.68</v>
      </c>
      <c r="J56" s="160">
        <f t="shared" si="2"/>
        <v>108.37669922971882</v>
      </c>
      <c r="K56" s="161">
        <f>I56/G56*100</f>
        <v>43.823243722304284</v>
      </c>
    </row>
    <row r="57" spans="1:11" ht="15">
      <c r="A57" s="158"/>
      <c r="B57" s="184"/>
      <c r="C57" s="157">
        <v>311</v>
      </c>
      <c r="D57" s="157"/>
      <c r="E57" s="158" t="s">
        <v>26</v>
      </c>
      <c r="F57" s="159">
        <f>SUM(F58)</f>
        <v>116788.57</v>
      </c>
      <c r="G57" s="159">
        <v>284000</v>
      </c>
      <c r="H57" s="159">
        <v>284000</v>
      </c>
      <c r="I57" s="159">
        <f>SUM(I58)</f>
        <v>127174.11</v>
      </c>
      <c r="J57" s="207">
        <f t="shared" si="2"/>
        <v>108.89259967820482</v>
      </c>
      <c r="K57" s="384">
        <f>I57/G57*100</f>
        <v>44.779616197183095</v>
      </c>
    </row>
    <row r="58" spans="1:11" ht="15">
      <c r="A58" s="158"/>
      <c r="B58" s="184"/>
      <c r="C58" s="157"/>
      <c r="D58" s="157">
        <v>3111</v>
      </c>
      <c r="E58" s="158" t="s">
        <v>80</v>
      </c>
      <c r="F58" s="159">
        <v>116788.57</v>
      </c>
      <c r="G58" s="159"/>
      <c r="H58" s="159"/>
      <c r="I58" s="159">
        <v>127174.11</v>
      </c>
      <c r="J58" s="207">
        <f t="shared" si="2"/>
        <v>108.89259967820482</v>
      </c>
      <c r="K58" s="384"/>
    </row>
    <row r="59" spans="1:11" ht="15">
      <c r="A59" s="158"/>
      <c r="B59" s="184"/>
      <c r="C59" s="157">
        <v>312</v>
      </c>
      <c r="D59" s="157"/>
      <c r="E59" s="158" t="s">
        <v>27</v>
      </c>
      <c r="F59" s="159">
        <v>0</v>
      </c>
      <c r="G59" s="159">
        <v>5000</v>
      </c>
      <c r="H59" s="159">
        <v>5000</v>
      </c>
      <c r="I59" s="159">
        <v>0</v>
      </c>
      <c r="J59" s="207"/>
      <c r="K59" s="384">
        <f>I59/G59*100</f>
        <v>0</v>
      </c>
    </row>
    <row r="60" spans="1:11" ht="15">
      <c r="A60" s="158"/>
      <c r="B60" s="184"/>
      <c r="C60" s="157"/>
      <c r="D60" s="157">
        <v>3121</v>
      </c>
      <c r="E60" s="158" t="s">
        <v>27</v>
      </c>
      <c r="F60" s="159">
        <v>0</v>
      </c>
      <c r="G60" s="159"/>
      <c r="H60" s="159"/>
      <c r="I60" s="159">
        <v>0</v>
      </c>
      <c r="J60" s="207"/>
      <c r="K60" s="384"/>
    </row>
    <row r="61" spans="1:11" ht="15">
      <c r="A61" s="158"/>
      <c r="B61" s="184"/>
      <c r="C61" s="157">
        <v>313</v>
      </c>
      <c r="D61" s="157"/>
      <c r="E61" s="158" t="s">
        <v>28</v>
      </c>
      <c r="F61" s="159">
        <f>SUM(F62:F63)</f>
        <v>20087.42</v>
      </c>
      <c r="G61" s="159">
        <v>49500</v>
      </c>
      <c r="H61" s="159">
        <v>49500</v>
      </c>
      <c r="I61" s="159">
        <f>SUM(I62:I63)</f>
        <v>21167.57</v>
      </c>
      <c r="J61" s="207">
        <f t="shared" si="2"/>
        <v>105.37724605748275</v>
      </c>
      <c r="K61" s="384">
        <f>I61/G61*100</f>
        <v>42.76276767676768</v>
      </c>
    </row>
    <row r="62" spans="1:11" ht="15">
      <c r="A62" s="158"/>
      <c r="B62" s="184"/>
      <c r="C62" s="157"/>
      <c r="D62" s="56">
        <v>3132</v>
      </c>
      <c r="E62" s="57" t="s">
        <v>81</v>
      </c>
      <c r="F62" s="159">
        <v>18102.05</v>
      </c>
      <c r="G62" s="159"/>
      <c r="H62" s="159"/>
      <c r="I62" s="159">
        <v>20721.06</v>
      </c>
      <c r="J62" s="207">
        <f t="shared" si="2"/>
        <v>114.46802986402093</v>
      </c>
      <c r="K62" s="384"/>
    </row>
    <row r="63" spans="1:11" ht="15">
      <c r="A63" s="158"/>
      <c r="B63" s="184"/>
      <c r="C63" s="157"/>
      <c r="D63" s="56">
        <v>3133</v>
      </c>
      <c r="E63" s="57" t="s">
        <v>82</v>
      </c>
      <c r="F63" s="159">
        <v>1985.37</v>
      </c>
      <c r="G63" s="159"/>
      <c r="H63" s="159"/>
      <c r="I63" s="159">
        <v>446.51</v>
      </c>
      <c r="J63" s="207">
        <f t="shared" si="2"/>
        <v>22.49001445574377</v>
      </c>
      <c r="K63" s="384"/>
    </row>
    <row r="64" spans="1:11" ht="15">
      <c r="A64" s="102"/>
      <c r="B64" s="105">
        <v>32</v>
      </c>
      <c r="C64" s="106"/>
      <c r="D64" s="106"/>
      <c r="E64" s="103" t="s">
        <v>29</v>
      </c>
      <c r="F64" s="35">
        <f>SUM(F65+F70+F76+F84+F86)</f>
        <v>656969.29</v>
      </c>
      <c r="G64" s="35">
        <f>SUM(G65+G70+G76+G84+G86)</f>
        <v>1738000</v>
      </c>
      <c r="H64" s="35">
        <f>SUM(H65+H70+H76+H84+H86)</f>
        <v>1738000</v>
      </c>
      <c r="I64" s="35">
        <f>SUM(I65+I70+I76+I84+I86)</f>
        <v>525583.9299999999</v>
      </c>
      <c r="J64" s="110">
        <f t="shared" si="2"/>
        <v>80.00129351556143</v>
      </c>
      <c r="K64" s="111">
        <f>I64/G64*100</f>
        <v>30.240732451093205</v>
      </c>
    </row>
    <row r="65" spans="1:11" ht="15">
      <c r="A65" s="184"/>
      <c r="B65" s="184"/>
      <c r="C65" s="157">
        <v>321</v>
      </c>
      <c r="D65" s="157"/>
      <c r="E65" s="158" t="s">
        <v>30</v>
      </c>
      <c r="F65" s="159">
        <f>SUM(F66:F69)</f>
        <v>4264.5</v>
      </c>
      <c r="G65" s="159">
        <v>23000</v>
      </c>
      <c r="H65" s="159">
        <v>23000</v>
      </c>
      <c r="I65" s="159">
        <f>SUM(I66:I69)</f>
        <v>8119</v>
      </c>
      <c r="J65" s="207">
        <f t="shared" si="2"/>
        <v>190.3857427599953</v>
      </c>
      <c r="K65" s="384">
        <f>I65/G65*100</f>
        <v>35.3</v>
      </c>
    </row>
    <row r="66" spans="1:11" ht="15">
      <c r="A66" s="184"/>
      <c r="B66" s="184"/>
      <c r="C66" s="157"/>
      <c r="D66" s="56">
        <v>3211</v>
      </c>
      <c r="E66" s="158" t="s">
        <v>83</v>
      </c>
      <c r="F66" s="159">
        <v>1760</v>
      </c>
      <c r="G66" s="159"/>
      <c r="H66" s="159"/>
      <c r="I66" s="159">
        <v>38</v>
      </c>
      <c r="J66" s="207">
        <f t="shared" si="2"/>
        <v>2.159090909090909</v>
      </c>
      <c r="K66" s="384"/>
    </row>
    <row r="67" spans="1:11" ht="15">
      <c r="A67" s="184"/>
      <c r="B67" s="184"/>
      <c r="C67" s="157"/>
      <c r="D67" s="56">
        <v>3212</v>
      </c>
      <c r="E67" s="57" t="s">
        <v>84</v>
      </c>
      <c r="F67" s="159">
        <v>0</v>
      </c>
      <c r="G67" s="159"/>
      <c r="H67" s="159"/>
      <c r="I67" s="159">
        <v>572</v>
      </c>
      <c r="J67" s="207"/>
      <c r="K67" s="384"/>
    </row>
    <row r="68" spans="1:11" ht="15">
      <c r="A68" s="184"/>
      <c r="B68" s="184"/>
      <c r="C68" s="157"/>
      <c r="D68" s="56">
        <v>3213</v>
      </c>
      <c r="E68" s="57" t="s">
        <v>85</v>
      </c>
      <c r="F68" s="159">
        <v>2212.5</v>
      </c>
      <c r="G68" s="159"/>
      <c r="H68" s="159"/>
      <c r="I68" s="159">
        <v>861</v>
      </c>
      <c r="J68" s="207">
        <f t="shared" si="2"/>
        <v>38.91525423728814</v>
      </c>
      <c r="K68" s="384"/>
    </row>
    <row r="69" spans="1:11" ht="15">
      <c r="A69" s="184"/>
      <c r="B69" s="184"/>
      <c r="C69" s="157"/>
      <c r="D69" s="56">
        <v>3214</v>
      </c>
      <c r="E69" s="57" t="s">
        <v>86</v>
      </c>
      <c r="F69" s="159">
        <v>292</v>
      </c>
      <c r="G69" s="159"/>
      <c r="H69" s="159"/>
      <c r="I69" s="159">
        <v>6648</v>
      </c>
      <c r="J69" s="207">
        <f aca="true" t="shared" si="3" ref="J69:J92">I69/F69*100</f>
        <v>2276.7123287671234</v>
      </c>
      <c r="K69" s="384"/>
    </row>
    <row r="70" spans="1:11" ht="15">
      <c r="A70" s="184"/>
      <c r="B70" s="184"/>
      <c r="C70" s="157">
        <v>322</v>
      </c>
      <c r="D70" s="157"/>
      <c r="E70" s="158" t="s">
        <v>31</v>
      </c>
      <c r="F70" s="159">
        <f>SUM(F71:F75)</f>
        <v>62079.04</v>
      </c>
      <c r="G70" s="159">
        <v>136000</v>
      </c>
      <c r="H70" s="159">
        <v>136000</v>
      </c>
      <c r="I70" s="159">
        <f>SUM(I71:I75)</f>
        <v>66071.96</v>
      </c>
      <c r="J70" s="207">
        <f t="shared" si="3"/>
        <v>106.43199379371846</v>
      </c>
      <c r="K70" s="384">
        <f>I70/G70*100</f>
        <v>48.58232352941177</v>
      </c>
    </row>
    <row r="71" spans="1:11" ht="15">
      <c r="A71" s="184"/>
      <c r="B71" s="184"/>
      <c r="C71" s="157"/>
      <c r="D71" s="56">
        <v>3221</v>
      </c>
      <c r="E71" s="57" t="s">
        <v>87</v>
      </c>
      <c r="F71" s="159">
        <v>4737.61</v>
      </c>
      <c r="G71" s="159"/>
      <c r="H71" s="159"/>
      <c r="I71" s="159">
        <v>4935.69</v>
      </c>
      <c r="J71" s="207">
        <f t="shared" si="3"/>
        <v>104.18101110053382</v>
      </c>
      <c r="K71" s="384"/>
    </row>
    <row r="72" spans="1:11" ht="15">
      <c r="A72" s="184"/>
      <c r="B72" s="184"/>
      <c r="C72" s="157"/>
      <c r="D72" s="56">
        <v>3222</v>
      </c>
      <c r="E72" s="57" t="s">
        <v>88</v>
      </c>
      <c r="F72" s="159">
        <v>0</v>
      </c>
      <c r="G72" s="159"/>
      <c r="H72" s="159"/>
      <c r="I72" s="159">
        <v>0</v>
      </c>
      <c r="J72" s="207"/>
      <c r="K72" s="384"/>
    </row>
    <row r="73" spans="1:11" ht="15">
      <c r="A73" s="184"/>
      <c r="B73" s="184"/>
      <c r="C73" s="157"/>
      <c r="D73" s="56">
        <v>3223</v>
      </c>
      <c r="E73" s="57" t="s">
        <v>89</v>
      </c>
      <c r="F73" s="159">
        <v>44499.01</v>
      </c>
      <c r="G73" s="159"/>
      <c r="H73" s="159"/>
      <c r="I73" s="159">
        <v>58785.97</v>
      </c>
      <c r="J73" s="207">
        <f t="shared" si="3"/>
        <v>132.10624236359416</v>
      </c>
      <c r="K73" s="384"/>
    </row>
    <row r="74" spans="1:11" ht="15">
      <c r="A74" s="184"/>
      <c r="B74" s="184"/>
      <c r="C74" s="157"/>
      <c r="D74" s="157">
        <v>3224</v>
      </c>
      <c r="E74" s="158" t="s">
        <v>90</v>
      </c>
      <c r="F74" s="159">
        <v>6422.7</v>
      </c>
      <c r="G74" s="159"/>
      <c r="H74" s="159"/>
      <c r="I74" s="159">
        <v>1260.5</v>
      </c>
      <c r="J74" s="207">
        <f t="shared" si="3"/>
        <v>19.625702586139788</v>
      </c>
      <c r="K74" s="384"/>
    </row>
    <row r="75" spans="1:11" ht="15">
      <c r="A75" s="184"/>
      <c r="B75" s="184"/>
      <c r="C75" s="157"/>
      <c r="D75" s="157">
        <v>3225</v>
      </c>
      <c r="E75" s="158" t="s">
        <v>109</v>
      </c>
      <c r="F75" s="159">
        <v>6419.72</v>
      </c>
      <c r="G75" s="159"/>
      <c r="H75" s="159"/>
      <c r="I75" s="159">
        <v>1089.8</v>
      </c>
      <c r="J75" s="207">
        <f t="shared" si="3"/>
        <v>16.975818259986415</v>
      </c>
      <c r="K75" s="384"/>
    </row>
    <row r="76" spans="1:11" ht="15">
      <c r="A76" s="184"/>
      <c r="B76" s="184"/>
      <c r="C76" s="157">
        <v>323</v>
      </c>
      <c r="D76" s="157"/>
      <c r="E76" s="158" t="s">
        <v>32</v>
      </c>
      <c r="F76" s="159">
        <f>SUM(F77:F83)</f>
        <v>501689.24</v>
      </c>
      <c r="G76" s="159">
        <v>1286000</v>
      </c>
      <c r="H76" s="159">
        <v>1286000</v>
      </c>
      <c r="I76" s="159">
        <f>SUM(I77:I83)</f>
        <v>324370.6699999999</v>
      </c>
      <c r="J76" s="207">
        <f t="shared" si="3"/>
        <v>64.6556960240965</v>
      </c>
      <c r="K76" s="384">
        <f>I76/G76*100</f>
        <v>25.22322472783825</v>
      </c>
    </row>
    <row r="77" spans="1:11" ht="15">
      <c r="A77" s="184"/>
      <c r="B77" s="184"/>
      <c r="C77" s="157"/>
      <c r="D77" s="56">
        <v>3231</v>
      </c>
      <c r="E77" s="57" t="s">
        <v>91</v>
      </c>
      <c r="F77" s="159">
        <v>14191.72</v>
      </c>
      <c r="G77" s="159"/>
      <c r="H77" s="159"/>
      <c r="I77" s="159">
        <v>19320.78</v>
      </c>
      <c r="J77" s="207">
        <f t="shared" si="3"/>
        <v>136.14121473648015</v>
      </c>
      <c r="K77" s="384"/>
    </row>
    <row r="78" spans="1:11" ht="15">
      <c r="A78" s="184"/>
      <c r="B78" s="184"/>
      <c r="C78" s="157"/>
      <c r="D78" s="56">
        <v>3232</v>
      </c>
      <c r="E78" s="57" t="s">
        <v>92</v>
      </c>
      <c r="F78" s="159">
        <v>317199.97</v>
      </c>
      <c r="G78" s="159"/>
      <c r="H78" s="159"/>
      <c r="I78" s="159">
        <v>131407.65</v>
      </c>
      <c r="J78" s="207">
        <f t="shared" si="3"/>
        <v>41.42738411986609</v>
      </c>
      <c r="K78" s="384"/>
    </row>
    <row r="79" spans="1:11" ht="15">
      <c r="A79" s="184"/>
      <c r="B79" s="184"/>
      <c r="C79" s="157"/>
      <c r="D79" s="56">
        <v>3233</v>
      </c>
      <c r="E79" s="57" t="s">
        <v>93</v>
      </c>
      <c r="F79" s="159">
        <v>25793.75</v>
      </c>
      <c r="G79" s="159"/>
      <c r="H79" s="159"/>
      <c r="I79" s="159">
        <v>30437.5</v>
      </c>
      <c r="J79" s="207">
        <f t="shared" si="3"/>
        <v>118.00339229464502</v>
      </c>
      <c r="K79" s="384"/>
    </row>
    <row r="80" spans="1:11" ht="15">
      <c r="A80" s="184"/>
      <c r="B80" s="184"/>
      <c r="C80" s="157"/>
      <c r="D80" s="56">
        <v>3234</v>
      </c>
      <c r="E80" s="57" t="s">
        <v>94</v>
      </c>
      <c r="F80" s="159">
        <v>20174.37</v>
      </c>
      <c r="G80" s="159"/>
      <c r="H80" s="159"/>
      <c r="I80" s="159">
        <v>6776.62</v>
      </c>
      <c r="J80" s="207">
        <f t="shared" si="3"/>
        <v>33.5902434623733</v>
      </c>
      <c r="K80" s="384"/>
    </row>
    <row r="81" spans="1:11" ht="15">
      <c r="A81" s="184"/>
      <c r="B81" s="184"/>
      <c r="C81" s="157"/>
      <c r="D81" s="56">
        <v>3237</v>
      </c>
      <c r="E81" s="57" t="s">
        <v>95</v>
      </c>
      <c r="F81" s="159">
        <v>94326.03</v>
      </c>
      <c r="G81" s="159"/>
      <c r="H81" s="159"/>
      <c r="I81" s="159">
        <v>90066.15</v>
      </c>
      <c r="J81" s="207">
        <f t="shared" si="3"/>
        <v>95.483876507895</v>
      </c>
      <c r="K81" s="384"/>
    </row>
    <row r="82" spans="1:11" ht="15">
      <c r="A82" s="184"/>
      <c r="B82" s="184"/>
      <c r="C82" s="157"/>
      <c r="D82" s="56">
        <v>3238</v>
      </c>
      <c r="E82" s="57" t="s">
        <v>96</v>
      </c>
      <c r="F82" s="159">
        <v>3443.75</v>
      </c>
      <c r="G82" s="159"/>
      <c r="H82" s="159"/>
      <c r="I82" s="159">
        <v>16964</v>
      </c>
      <c r="J82" s="207">
        <f t="shared" si="3"/>
        <v>492.60254083484574</v>
      </c>
      <c r="K82" s="384"/>
    </row>
    <row r="83" spans="1:11" ht="15">
      <c r="A83" s="184"/>
      <c r="B83" s="184"/>
      <c r="C83" s="157"/>
      <c r="D83" s="56">
        <v>3239</v>
      </c>
      <c r="E83" s="57" t="s">
        <v>97</v>
      </c>
      <c r="F83" s="159">
        <v>26559.65</v>
      </c>
      <c r="G83" s="159"/>
      <c r="H83" s="159"/>
      <c r="I83" s="159">
        <v>29397.97</v>
      </c>
      <c r="J83" s="207">
        <f t="shared" si="3"/>
        <v>110.68658660788076</v>
      </c>
      <c r="K83" s="384"/>
    </row>
    <row r="84" spans="1:11" ht="15">
      <c r="A84" s="184"/>
      <c r="B84" s="184"/>
      <c r="C84" s="157">
        <v>324</v>
      </c>
      <c r="D84" s="157"/>
      <c r="E84" s="158" t="s">
        <v>33</v>
      </c>
      <c r="F84" s="159">
        <f>SUM(F85)</f>
        <v>2859.32</v>
      </c>
      <c r="G84" s="159">
        <v>11000</v>
      </c>
      <c r="H84" s="159">
        <v>11000</v>
      </c>
      <c r="I84" s="159">
        <f>SUM(I85)</f>
        <v>4845.6</v>
      </c>
      <c r="J84" s="207">
        <f t="shared" si="3"/>
        <v>169.46686624791909</v>
      </c>
      <c r="K84" s="384">
        <f>I84/G84*100</f>
        <v>44.050909090909094</v>
      </c>
    </row>
    <row r="85" spans="1:11" ht="15">
      <c r="A85" s="184"/>
      <c r="B85" s="184"/>
      <c r="C85" s="157"/>
      <c r="D85" s="157">
        <v>3241</v>
      </c>
      <c r="E85" s="158" t="s">
        <v>33</v>
      </c>
      <c r="F85" s="159">
        <v>2859.32</v>
      </c>
      <c r="G85" s="159"/>
      <c r="H85" s="159"/>
      <c r="I85" s="159">
        <v>4845.6</v>
      </c>
      <c r="J85" s="207">
        <f t="shared" si="3"/>
        <v>169.46686624791909</v>
      </c>
      <c r="K85" s="384"/>
    </row>
    <row r="86" spans="1:11" ht="15">
      <c r="A86" s="184"/>
      <c r="B86" s="184"/>
      <c r="C86" s="157">
        <v>329</v>
      </c>
      <c r="D86" s="157"/>
      <c r="E86" s="158" t="s">
        <v>34</v>
      </c>
      <c r="F86" s="159">
        <f>SUM(F87:F93)</f>
        <v>86077.19000000002</v>
      </c>
      <c r="G86" s="159">
        <v>282000</v>
      </c>
      <c r="H86" s="159">
        <v>282000</v>
      </c>
      <c r="I86" s="159">
        <f>SUM(I87:I93)</f>
        <v>122176.7</v>
      </c>
      <c r="J86" s="207">
        <f t="shared" si="3"/>
        <v>141.9385321477153</v>
      </c>
      <c r="K86" s="384">
        <f>I86/G86*100</f>
        <v>43.32507092198581</v>
      </c>
    </row>
    <row r="87" spans="1:11" ht="15">
      <c r="A87" s="184"/>
      <c r="B87" s="184"/>
      <c r="C87" s="157"/>
      <c r="D87" s="107">
        <v>3291</v>
      </c>
      <c r="E87" s="108" t="s">
        <v>98</v>
      </c>
      <c r="F87" s="159">
        <v>39824.32</v>
      </c>
      <c r="G87" s="159"/>
      <c r="H87" s="159"/>
      <c r="I87" s="159">
        <v>60030.86</v>
      </c>
      <c r="J87" s="207">
        <f t="shared" si="3"/>
        <v>150.7391965512531</v>
      </c>
      <c r="K87" s="384"/>
    </row>
    <row r="88" spans="1:11" ht="15">
      <c r="A88" s="184"/>
      <c r="B88" s="184"/>
      <c r="C88" s="157"/>
      <c r="D88" s="107">
        <v>3292</v>
      </c>
      <c r="E88" s="108" t="s">
        <v>99</v>
      </c>
      <c r="F88" s="159">
        <v>3305.52</v>
      </c>
      <c r="G88" s="159"/>
      <c r="H88" s="159"/>
      <c r="I88" s="159">
        <v>3647.65</v>
      </c>
      <c r="J88" s="207">
        <f t="shared" si="3"/>
        <v>110.3502625910598</v>
      </c>
      <c r="K88" s="384"/>
    </row>
    <row r="89" spans="1:11" ht="15">
      <c r="A89" s="184"/>
      <c r="B89" s="184"/>
      <c r="C89" s="157"/>
      <c r="D89" s="107">
        <v>3293</v>
      </c>
      <c r="E89" s="108" t="s">
        <v>100</v>
      </c>
      <c r="F89" s="159">
        <v>32055.04</v>
      </c>
      <c r="G89" s="159"/>
      <c r="H89" s="159"/>
      <c r="I89" s="159">
        <v>2328.72</v>
      </c>
      <c r="J89" s="207">
        <f t="shared" si="3"/>
        <v>7.264754622050074</v>
      </c>
      <c r="K89" s="384"/>
    </row>
    <row r="90" spans="1:11" ht="15">
      <c r="A90" s="184"/>
      <c r="B90" s="184"/>
      <c r="C90" s="157"/>
      <c r="D90" s="107">
        <v>3294</v>
      </c>
      <c r="E90" s="108" t="s">
        <v>101</v>
      </c>
      <c r="F90" s="159">
        <v>2000</v>
      </c>
      <c r="G90" s="159"/>
      <c r="H90" s="159"/>
      <c r="I90" s="159">
        <v>18000</v>
      </c>
      <c r="J90" s="207">
        <f t="shared" si="3"/>
        <v>900</v>
      </c>
      <c r="K90" s="384"/>
    </row>
    <row r="91" spans="1:11" ht="15">
      <c r="A91" s="184"/>
      <c r="B91" s="184"/>
      <c r="C91" s="157"/>
      <c r="D91" s="107">
        <v>3295</v>
      </c>
      <c r="E91" s="108" t="s">
        <v>102</v>
      </c>
      <c r="F91" s="159">
        <v>4075.99</v>
      </c>
      <c r="G91" s="159"/>
      <c r="H91" s="159"/>
      <c r="I91" s="159">
        <v>13230.09</v>
      </c>
      <c r="J91" s="207">
        <f t="shared" si="3"/>
        <v>324.58592881729345</v>
      </c>
      <c r="K91" s="384"/>
    </row>
    <row r="92" spans="1:11" ht="15">
      <c r="A92" s="184"/>
      <c r="B92" s="184"/>
      <c r="C92" s="157"/>
      <c r="D92" s="107">
        <v>3296</v>
      </c>
      <c r="E92" s="108" t="s">
        <v>190</v>
      </c>
      <c r="F92" s="159">
        <v>1433.33</v>
      </c>
      <c r="G92" s="159"/>
      <c r="H92" s="159"/>
      <c r="I92" s="159">
        <v>0</v>
      </c>
      <c r="J92" s="207">
        <f t="shared" si="3"/>
        <v>0</v>
      </c>
      <c r="K92" s="384"/>
    </row>
    <row r="93" spans="1:11" ht="15">
      <c r="A93" s="184"/>
      <c r="B93" s="184"/>
      <c r="C93" s="157"/>
      <c r="D93" s="107">
        <v>3299</v>
      </c>
      <c r="E93" s="108" t="s">
        <v>34</v>
      </c>
      <c r="F93" s="159">
        <v>3382.99</v>
      </c>
      <c r="G93" s="159"/>
      <c r="H93" s="159"/>
      <c r="I93" s="159">
        <v>24939.38</v>
      </c>
      <c r="J93" s="207">
        <f aca="true" t="shared" si="4" ref="J93:J103">I93/F93*100</f>
        <v>737.1993414110004</v>
      </c>
      <c r="K93" s="384"/>
    </row>
    <row r="94" spans="1:11" ht="15">
      <c r="A94" s="109"/>
      <c r="B94" s="105">
        <v>34</v>
      </c>
      <c r="C94" s="106"/>
      <c r="D94" s="106"/>
      <c r="E94" s="103" t="s">
        <v>35</v>
      </c>
      <c r="F94" s="35">
        <f>SUM(F95+F97)</f>
        <v>5832.07</v>
      </c>
      <c r="G94" s="35">
        <f>SUM(G95+G97)</f>
        <v>106000</v>
      </c>
      <c r="H94" s="35">
        <f>SUM(H95+H97)</f>
        <v>106000</v>
      </c>
      <c r="I94" s="35">
        <f>SUM(I95+I97)</f>
        <v>28162.19</v>
      </c>
      <c r="J94" s="110">
        <f t="shared" si="4"/>
        <v>482.88497908975717</v>
      </c>
      <c r="K94" s="111">
        <f>I94/G94*100</f>
        <v>26.568103773584905</v>
      </c>
    </row>
    <row r="95" spans="1:11" ht="15">
      <c r="A95" s="380"/>
      <c r="B95" s="380"/>
      <c r="C95" s="381">
        <v>342</v>
      </c>
      <c r="D95" s="381"/>
      <c r="E95" s="382" t="s">
        <v>188</v>
      </c>
      <c r="F95" s="383">
        <f>SUM(F96)</f>
        <v>1520.94</v>
      </c>
      <c r="G95" s="383">
        <v>70000</v>
      </c>
      <c r="H95" s="383">
        <v>70000</v>
      </c>
      <c r="I95" s="383">
        <f>SUM(I96)</f>
        <v>0</v>
      </c>
      <c r="J95" s="207">
        <f t="shared" si="4"/>
        <v>0</v>
      </c>
      <c r="K95" s="384">
        <f>I95/G95*100</f>
        <v>0</v>
      </c>
    </row>
    <row r="96" spans="1:11" ht="15">
      <c r="A96" s="380"/>
      <c r="B96" s="380"/>
      <c r="C96" s="381"/>
      <c r="D96" s="381">
        <v>3423</v>
      </c>
      <c r="E96" s="382" t="s">
        <v>189</v>
      </c>
      <c r="F96" s="383">
        <v>1520.94</v>
      </c>
      <c r="G96" s="383"/>
      <c r="H96" s="383"/>
      <c r="I96" s="383">
        <v>0</v>
      </c>
      <c r="J96" s="207">
        <f t="shared" si="4"/>
        <v>0</v>
      </c>
      <c r="K96" s="384"/>
    </row>
    <row r="97" spans="1:11" ht="15">
      <c r="A97" s="184"/>
      <c r="B97" s="184"/>
      <c r="C97" s="157">
        <v>343</v>
      </c>
      <c r="D97" s="157"/>
      <c r="E97" s="158" t="s">
        <v>36</v>
      </c>
      <c r="F97" s="159">
        <f>SUM(F98:F100)</f>
        <v>4311.13</v>
      </c>
      <c r="G97" s="159">
        <v>36000</v>
      </c>
      <c r="H97" s="159">
        <v>36000</v>
      </c>
      <c r="I97" s="159">
        <f>SUM(I98:I100)</f>
        <v>28162.19</v>
      </c>
      <c r="J97" s="207">
        <f t="shared" si="4"/>
        <v>653.2438131070044</v>
      </c>
      <c r="K97" s="384">
        <f>I97/G97*100</f>
        <v>78.22830555555555</v>
      </c>
    </row>
    <row r="98" spans="1:11" ht="15">
      <c r="A98" s="184"/>
      <c r="B98" s="184"/>
      <c r="C98" s="157"/>
      <c r="D98" s="107">
        <v>3431</v>
      </c>
      <c r="E98" s="108" t="s">
        <v>103</v>
      </c>
      <c r="F98" s="168">
        <v>2317.28</v>
      </c>
      <c r="G98" s="168"/>
      <c r="H98" s="168"/>
      <c r="I98" s="168">
        <v>2297.78</v>
      </c>
      <c r="J98" s="207">
        <f t="shared" si="4"/>
        <v>99.158496167921</v>
      </c>
      <c r="K98" s="384"/>
    </row>
    <row r="99" spans="1:11" ht="15">
      <c r="A99" s="188"/>
      <c r="B99" s="188"/>
      <c r="C99" s="189"/>
      <c r="D99" s="132">
        <v>3433</v>
      </c>
      <c r="E99" s="133" t="s">
        <v>104</v>
      </c>
      <c r="F99" s="190">
        <v>343.85</v>
      </c>
      <c r="G99" s="190"/>
      <c r="H99" s="190"/>
      <c r="I99" s="190">
        <v>97.2</v>
      </c>
      <c r="J99" s="626">
        <f t="shared" si="4"/>
        <v>28.268140177402934</v>
      </c>
      <c r="K99" s="627"/>
    </row>
    <row r="100" spans="1:11" ht="15">
      <c r="A100" s="188"/>
      <c r="B100" s="184"/>
      <c r="C100" s="157"/>
      <c r="D100" s="107">
        <v>3434</v>
      </c>
      <c r="E100" s="108" t="s">
        <v>126</v>
      </c>
      <c r="F100" s="191">
        <v>1650</v>
      </c>
      <c r="G100" s="191"/>
      <c r="H100" s="191"/>
      <c r="I100" s="191">
        <v>25767.21</v>
      </c>
      <c r="J100" s="625">
        <f t="shared" si="4"/>
        <v>1561.6490909090908</v>
      </c>
      <c r="K100" s="625"/>
    </row>
    <row r="101" spans="1:11" ht="15">
      <c r="A101" s="104"/>
      <c r="B101" s="104">
        <v>35</v>
      </c>
      <c r="C101" s="134"/>
      <c r="D101" s="135"/>
      <c r="E101" s="136" t="s">
        <v>125</v>
      </c>
      <c r="F101" s="137">
        <f>SUM(F102+F104)</f>
        <v>40131</v>
      </c>
      <c r="G101" s="137">
        <f>SUM(G102:G104)</f>
        <v>400000</v>
      </c>
      <c r="H101" s="137">
        <f>SUM(H102:H104)</f>
        <v>400000</v>
      </c>
      <c r="I101" s="137">
        <f>SUM(I102+I104)</f>
        <v>158677.36</v>
      </c>
      <c r="J101" s="124">
        <f t="shared" si="4"/>
        <v>395.3984700107149</v>
      </c>
      <c r="K101" s="124">
        <f>I101/G101*100</f>
        <v>39.66934</v>
      </c>
    </row>
    <row r="102" spans="1:11" ht="15">
      <c r="A102" s="184"/>
      <c r="B102" s="184"/>
      <c r="C102" s="157">
        <v>351</v>
      </c>
      <c r="D102" s="107"/>
      <c r="E102" s="108" t="s">
        <v>118</v>
      </c>
      <c r="F102" s="191">
        <f>SUM(F103)</f>
        <v>40131</v>
      </c>
      <c r="G102" s="191">
        <v>300000</v>
      </c>
      <c r="H102" s="191">
        <v>300000</v>
      </c>
      <c r="I102" s="191">
        <f>SUM(I103)</f>
        <v>158677.36</v>
      </c>
      <c r="J102" s="625">
        <f t="shared" si="4"/>
        <v>395.3984700107149</v>
      </c>
      <c r="K102" s="625">
        <f>I102/G102*100</f>
        <v>52.892453333333336</v>
      </c>
    </row>
    <row r="103" spans="1:11" ht="15">
      <c r="A103" s="184"/>
      <c r="B103" s="184"/>
      <c r="C103" s="157"/>
      <c r="D103" s="107">
        <v>3512</v>
      </c>
      <c r="E103" s="108" t="s">
        <v>118</v>
      </c>
      <c r="F103" s="191">
        <v>40131</v>
      </c>
      <c r="G103" s="191"/>
      <c r="H103" s="191"/>
      <c r="I103" s="191">
        <v>158677.36</v>
      </c>
      <c r="J103" s="625">
        <f t="shared" si="4"/>
        <v>395.3984700107149</v>
      </c>
      <c r="K103" s="625"/>
    </row>
    <row r="104" spans="1:11" ht="26.25">
      <c r="A104" s="184"/>
      <c r="B104" s="184"/>
      <c r="C104" s="157">
        <v>352</v>
      </c>
      <c r="D104" s="107"/>
      <c r="E104" s="108" t="s">
        <v>185</v>
      </c>
      <c r="F104" s="191">
        <v>0</v>
      </c>
      <c r="G104" s="191">
        <v>100000</v>
      </c>
      <c r="H104" s="191">
        <v>100000</v>
      </c>
      <c r="I104" s="191">
        <v>0</v>
      </c>
      <c r="J104" s="625"/>
      <c r="K104" s="625">
        <f>I104/G104*100</f>
        <v>0</v>
      </c>
    </row>
    <row r="105" spans="1:11" ht="15">
      <c r="A105" s="184"/>
      <c r="B105" s="187">
        <v>36</v>
      </c>
      <c r="C105" s="385"/>
      <c r="D105" s="135"/>
      <c r="E105" s="136" t="s">
        <v>186</v>
      </c>
      <c r="F105" s="386">
        <v>0</v>
      </c>
      <c r="G105" s="386">
        <v>7000</v>
      </c>
      <c r="H105" s="386">
        <v>7000</v>
      </c>
      <c r="I105" s="386">
        <v>488</v>
      </c>
      <c r="J105" s="182"/>
      <c r="K105" s="182">
        <f>I105/G105*100</f>
        <v>6.9714285714285715</v>
      </c>
    </row>
    <row r="106" spans="1:11" ht="15">
      <c r="A106" s="184"/>
      <c r="B106" s="184"/>
      <c r="C106" s="157">
        <v>366</v>
      </c>
      <c r="D106" s="107"/>
      <c r="E106" s="108" t="s">
        <v>187</v>
      </c>
      <c r="F106" s="191">
        <v>0</v>
      </c>
      <c r="G106" s="191">
        <v>7000</v>
      </c>
      <c r="H106" s="191">
        <v>7000</v>
      </c>
      <c r="I106" s="191">
        <v>488</v>
      </c>
      <c r="J106" s="182"/>
      <c r="K106" s="625">
        <f>I106/G106*100</f>
        <v>6.9714285714285715</v>
      </c>
    </row>
    <row r="107" spans="1:11" ht="15">
      <c r="A107" s="184"/>
      <c r="B107" s="184"/>
      <c r="C107" s="157"/>
      <c r="D107" s="107">
        <v>3661</v>
      </c>
      <c r="E107" s="108" t="s">
        <v>215</v>
      </c>
      <c r="F107" s="191"/>
      <c r="G107" s="191"/>
      <c r="H107" s="191"/>
      <c r="I107" s="191">
        <v>488</v>
      </c>
      <c r="J107" s="182"/>
      <c r="K107" s="182"/>
    </row>
    <row r="108" spans="1:11" ht="30">
      <c r="A108" s="150"/>
      <c r="B108" s="152">
        <v>37</v>
      </c>
      <c r="C108" s="153"/>
      <c r="D108" s="153"/>
      <c r="E108" s="154" t="s">
        <v>37</v>
      </c>
      <c r="F108" s="41">
        <f>SUM(F109)</f>
        <v>15891.279999999999</v>
      </c>
      <c r="G108" s="41">
        <f>SUM(G109)</f>
        <v>265000</v>
      </c>
      <c r="H108" s="41">
        <f>SUM(H109)</f>
        <v>265000</v>
      </c>
      <c r="I108" s="41">
        <f>SUM(I109)</f>
        <v>63605.5</v>
      </c>
      <c r="J108" s="155">
        <f aca="true" t="shared" si="5" ref="J108:J119">I108/F108*100</f>
        <v>400.25410162051134</v>
      </c>
      <c r="K108" s="156">
        <f>I108/G108*100</f>
        <v>24.002075471698113</v>
      </c>
    </row>
    <row r="109" spans="1:11" ht="15">
      <c r="A109" s="192"/>
      <c r="B109" s="193"/>
      <c r="C109" s="194">
        <v>372</v>
      </c>
      <c r="D109" s="194"/>
      <c r="E109" s="195" t="s">
        <v>38</v>
      </c>
      <c r="F109" s="159">
        <f>SUM(F110:F111)</f>
        <v>15891.279999999999</v>
      </c>
      <c r="G109" s="159">
        <v>265000</v>
      </c>
      <c r="H109" s="159">
        <v>265000</v>
      </c>
      <c r="I109" s="159">
        <f>SUM(I110:I111)</f>
        <v>63605.5</v>
      </c>
      <c r="J109" s="207">
        <f t="shared" si="5"/>
        <v>400.25410162051134</v>
      </c>
      <c r="K109" s="384">
        <f>I109/G109*100</f>
        <v>24.002075471698113</v>
      </c>
    </row>
    <row r="110" spans="1:11" ht="15">
      <c r="A110" s="192"/>
      <c r="B110" s="193"/>
      <c r="C110" s="194"/>
      <c r="D110" s="194">
        <v>3721</v>
      </c>
      <c r="E110" s="195" t="s">
        <v>105</v>
      </c>
      <c r="F110" s="159">
        <v>8000</v>
      </c>
      <c r="G110" s="159"/>
      <c r="H110" s="159"/>
      <c r="I110" s="159">
        <v>3500</v>
      </c>
      <c r="J110" s="207">
        <f t="shared" si="5"/>
        <v>43.75</v>
      </c>
      <c r="K110" s="384"/>
    </row>
    <row r="111" spans="1:11" ht="15">
      <c r="A111" s="192"/>
      <c r="B111" s="193"/>
      <c r="C111" s="194"/>
      <c r="D111" s="194">
        <v>3722</v>
      </c>
      <c r="E111" s="195" t="s">
        <v>122</v>
      </c>
      <c r="F111" s="159">
        <v>7891.28</v>
      </c>
      <c r="G111" s="159"/>
      <c r="H111" s="159"/>
      <c r="I111" s="159">
        <v>60105.5</v>
      </c>
      <c r="J111" s="207">
        <f t="shared" si="5"/>
        <v>761.669843168662</v>
      </c>
      <c r="K111" s="384"/>
    </row>
    <row r="112" spans="1:11" ht="15">
      <c r="A112" s="37"/>
      <c r="B112" s="38">
        <v>38</v>
      </c>
      <c r="C112" s="39"/>
      <c r="D112" s="39"/>
      <c r="E112" s="36" t="s">
        <v>39</v>
      </c>
      <c r="F112" s="35">
        <f>SUM(F113+F116+F118)</f>
        <v>144204.52000000002</v>
      </c>
      <c r="G112" s="35">
        <f>SUM(G113:G118)</f>
        <v>2641500</v>
      </c>
      <c r="H112" s="35">
        <f>SUM(H113:H118)</f>
        <v>2641500</v>
      </c>
      <c r="I112" s="35">
        <f>SUM(I113+I116+I118)</f>
        <v>170336.29</v>
      </c>
      <c r="J112" s="110">
        <f t="shared" si="5"/>
        <v>118.1213251845365</v>
      </c>
      <c r="K112" s="111">
        <f>I112/G112*100</f>
        <v>6.448468294529623</v>
      </c>
    </row>
    <row r="113" spans="1:11" ht="15">
      <c r="A113" s="192"/>
      <c r="B113" s="193"/>
      <c r="C113" s="194">
        <v>381</v>
      </c>
      <c r="D113" s="194"/>
      <c r="E113" s="195" t="s">
        <v>40</v>
      </c>
      <c r="F113" s="159">
        <f>SUM(F114:F115)</f>
        <v>84126.01000000001</v>
      </c>
      <c r="G113" s="159">
        <v>541500</v>
      </c>
      <c r="H113" s="159">
        <v>541500</v>
      </c>
      <c r="I113" s="159">
        <f>SUM(I114:I115)</f>
        <v>148536.7</v>
      </c>
      <c r="J113" s="207">
        <f t="shared" si="5"/>
        <v>176.56453693691165</v>
      </c>
      <c r="K113" s="384">
        <f>I113/G113*100</f>
        <v>27.430600184672212</v>
      </c>
    </row>
    <row r="114" spans="1:11" ht="14.25" customHeight="1">
      <c r="A114" s="196"/>
      <c r="B114" s="196"/>
      <c r="C114" s="197"/>
      <c r="D114" s="197">
        <v>3811</v>
      </c>
      <c r="E114" s="198" t="s">
        <v>107</v>
      </c>
      <c r="F114" s="199">
        <v>81648.82</v>
      </c>
      <c r="G114" s="199"/>
      <c r="H114" s="199"/>
      <c r="I114" s="199">
        <v>148536.7</v>
      </c>
      <c r="J114" s="199">
        <f t="shared" si="5"/>
        <v>181.9214288706193</v>
      </c>
      <c r="K114" s="199"/>
    </row>
    <row r="115" spans="1:11" ht="14.25" customHeight="1">
      <c r="A115" s="184"/>
      <c r="B115" s="184"/>
      <c r="C115" s="157"/>
      <c r="D115" s="157">
        <v>3812</v>
      </c>
      <c r="E115" s="158" t="s">
        <v>130</v>
      </c>
      <c r="F115" s="200">
        <v>2477.19</v>
      </c>
      <c r="G115" s="200"/>
      <c r="H115" s="200"/>
      <c r="I115" s="200">
        <v>0</v>
      </c>
      <c r="J115" s="200">
        <f t="shared" si="5"/>
        <v>0</v>
      </c>
      <c r="K115" s="200"/>
    </row>
    <row r="116" spans="1:11" ht="14.25" customHeight="1">
      <c r="A116" s="184"/>
      <c r="B116" s="184"/>
      <c r="C116" s="157">
        <v>383</v>
      </c>
      <c r="D116" s="157"/>
      <c r="E116" s="158" t="s">
        <v>138</v>
      </c>
      <c r="F116" s="200">
        <f>SUM(F117)</f>
        <v>48391.01</v>
      </c>
      <c r="G116" s="200">
        <v>0</v>
      </c>
      <c r="H116" s="200">
        <v>0</v>
      </c>
      <c r="I116" s="200">
        <f>SUM(I117)</f>
        <v>11799.59</v>
      </c>
      <c r="J116" s="200">
        <f t="shared" si="5"/>
        <v>24.383847330320236</v>
      </c>
      <c r="K116" s="200"/>
    </row>
    <row r="117" spans="1:11" ht="14.25" customHeight="1">
      <c r="A117" s="184"/>
      <c r="B117" s="184"/>
      <c r="C117" s="157"/>
      <c r="D117" s="157">
        <v>3831</v>
      </c>
      <c r="E117" s="158" t="s">
        <v>139</v>
      </c>
      <c r="F117" s="200">
        <v>48391.01</v>
      </c>
      <c r="G117" s="200"/>
      <c r="H117" s="200"/>
      <c r="I117" s="200">
        <v>11799.59</v>
      </c>
      <c r="J117" s="200">
        <f t="shared" si="5"/>
        <v>24.383847330320236</v>
      </c>
      <c r="K117" s="200"/>
    </row>
    <row r="118" spans="1:11" ht="14.25" customHeight="1">
      <c r="A118" s="184"/>
      <c r="B118" s="184"/>
      <c r="C118" s="157">
        <v>386</v>
      </c>
      <c r="D118" s="157"/>
      <c r="E118" s="158" t="s">
        <v>117</v>
      </c>
      <c r="F118" s="200">
        <f>SUM(F119)</f>
        <v>11687.5</v>
      </c>
      <c r="G118" s="200">
        <v>2100000</v>
      </c>
      <c r="H118" s="200">
        <v>2100000</v>
      </c>
      <c r="I118" s="200">
        <f>SUM(I119)</f>
        <v>10000</v>
      </c>
      <c r="J118" s="200">
        <f t="shared" si="5"/>
        <v>85.56149732620321</v>
      </c>
      <c r="K118" s="200">
        <f aca="true" t="shared" si="6" ref="K118:K133">I118/G118*100</f>
        <v>0.4761904761904762</v>
      </c>
    </row>
    <row r="119" spans="1:11" ht="14.25" customHeight="1">
      <c r="A119" s="184"/>
      <c r="B119" s="184"/>
      <c r="C119" s="157"/>
      <c r="D119" s="157">
        <v>3861</v>
      </c>
      <c r="E119" s="158" t="s">
        <v>140</v>
      </c>
      <c r="F119" s="200">
        <v>11687.5</v>
      </c>
      <c r="G119" s="200"/>
      <c r="H119" s="200"/>
      <c r="I119" s="200">
        <v>10000</v>
      </c>
      <c r="J119" s="200">
        <f t="shared" si="5"/>
        <v>85.56149732620321</v>
      </c>
      <c r="K119" s="200"/>
    </row>
    <row r="120" spans="1:11" ht="30" customHeight="1">
      <c r="A120" s="138"/>
      <c r="B120" s="138"/>
      <c r="C120" s="139"/>
      <c r="D120" s="139"/>
      <c r="E120" s="140" t="s">
        <v>41</v>
      </c>
      <c r="F120" s="141">
        <f>F121</f>
        <v>316007.26999999996</v>
      </c>
      <c r="G120" s="141">
        <f>G121</f>
        <v>22089494</v>
      </c>
      <c r="H120" s="141">
        <f>H121</f>
        <v>22089494</v>
      </c>
      <c r="I120" s="141">
        <f>I121</f>
        <v>3544960.56</v>
      </c>
      <c r="J120" s="122">
        <f aca="true" t="shared" si="7" ref="J120:J129">I120/F120*100</f>
        <v>1121.797153590802</v>
      </c>
      <c r="K120" s="123">
        <f t="shared" si="6"/>
        <v>16.04817457566027</v>
      </c>
    </row>
    <row r="121" spans="1:11" ht="15">
      <c r="A121" s="19">
        <v>4</v>
      </c>
      <c r="B121" s="10"/>
      <c r="C121" s="40"/>
      <c r="D121" s="40"/>
      <c r="E121" s="36" t="s">
        <v>42</v>
      </c>
      <c r="F121" s="35">
        <f>F122+F125</f>
        <v>316007.26999999996</v>
      </c>
      <c r="G121" s="35">
        <f>G122+G125</f>
        <v>22089494</v>
      </c>
      <c r="H121" s="35">
        <f>H122+H125</f>
        <v>22089494</v>
      </c>
      <c r="I121" s="35">
        <f>I122+I125</f>
        <v>3544960.56</v>
      </c>
      <c r="J121" s="110">
        <f t="shared" si="7"/>
        <v>1121.797153590802</v>
      </c>
      <c r="K121" s="111">
        <f t="shared" si="6"/>
        <v>16.04817457566027</v>
      </c>
    </row>
    <row r="122" spans="1:11" ht="15">
      <c r="A122" s="10"/>
      <c r="B122" s="19">
        <v>41</v>
      </c>
      <c r="C122" s="40"/>
      <c r="D122" s="40"/>
      <c r="E122" s="36" t="s">
        <v>43</v>
      </c>
      <c r="F122" s="35">
        <f>SUM(F123:F123)</f>
        <v>0</v>
      </c>
      <c r="G122" s="35">
        <f>SUM(G123:G123)</f>
        <v>370000</v>
      </c>
      <c r="H122" s="35">
        <f>SUM(H123:H123)</f>
        <v>370000</v>
      </c>
      <c r="I122" s="35">
        <f>SUM(I123:I123)</f>
        <v>0</v>
      </c>
      <c r="J122" s="110"/>
      <c r="K122" s="111">
        <f t="shared" si="6"/>
        <v>0</v>
      </c>
    </row>
    <row r="123" spans="1:11" ht="15">
      <c r="A123" s="10"/>
      <c r="B123" s="201"/>
      <c r="C123" s="202">
        <v>411</v>
      </c>
      <c r="D123" s="202"/>
      <c r="E123" s="195" t="s">
        <v>44</v>
      </c>
      <c r="F123" s="159">
        <v>0</v>
      </c>
      <c r="G123" s="159">
        <v>370000</v>
      </c>
      <c r="H123" s="159">
        <v>370000</v>
      </c>
      <c r="I123" s="159">
        <v>0</v>
      </c>
      <c r="J123" s="160"/>
      <c r="K123" s="384">
        <f t="shared" si="6"/>
        <v>0</v>
      </c>
    </row>
    <row r="124" spans="1:11" ht="15">
      <c r="A124" s="10"/>
      <c r="B124" s="201"/>
      <c r="C124" s="202"/>
      <c r="D124" s="202">
        <v>4111</v>
      </c>
      <c r="E124" s="195" t="s">
        <v>121</v>
      </c>
      <c r="F124" s="159">
        <v>0</v>
      </c>
      <c r="G124" s="159"/>
      <c r="H124" s="159"/>
      <c r="I124" s="159">
        <v>0</v>
      </c>
      <c r="J124" s="160"/>
      <c r="K124" s="161"/>
    </row>
    <row r="125" spans="1:11" ht="15.75" customHeight="1">
      <c r="A125" s="10"/>
      <c r="B125" s="19">
        <v>42</v>
      </c>
      <c r="C125" s="40"/>
      <c r="D125" s="40"/>
      <c r="E125" s="36" t="s">
        <v>45</v>
      </c>
      <c r="F125" s="35">
        <f>SUM(F126+F130+F133)</f>
        <v>316007.26999999996</v>
      </c>
      <c r="G125" s="35">
        <f>SUM(G126+G130+G133)</f>
        <v>21719494</v>
      </c>
      <c r="H125" s="35">
        <f>SUM(H126+H130+H133)</f>
        <v>21719494</v>
      </c>
      <c r="I125" s="35">
        <f>SUM(I126+I130+I133)</f>
        <v>3544960.56</v>
      </c>
      <c r="J125" s="110">
        <f t="shared" si="7"/>
        <v>1121.797153590802</v>
      </c>
      <c r="K125" s="111">
        <f t="shared" si="6"/>
        <v>16.32156145074098</v>
      </c>
    </row>
    <row r="126" spans="1:11" ht="15">
      <c r="A126" s="201"/>
      <c r="B126" s="201"/>
      <c r="C126" s="202">
        <v>421</v>
      </c>
      <c r="D126" s="202"/>
      <c r="E126" s="195" t="s">
        <v>46</v>
      </c>
      <c r="F126" s="159">
        <f>SUM(F127:F129)</f>
        <v>284501.47</v>
      </c>
      <c r="G126" s="159">
        <v>20897494</v>
      </c>
      <c r="H126" s="159">
        <v>20897494</v>
      </c>
      <c r="I126" s="159">
        <f>SUM(I127:I129)</f>
        <v>3501135.56</v>
      </c>
      <c r="J126" s="207">
        <f t="shared" si="7"/>
        <v>1230.6212547864868</v>
      </c>
      <c r="K126" s="384">
        <f t="shared" si="6"/>
        <v>16.75385364388668</v>
      </c>
    </row>
    <row r="127" spans="1:11" ht="15">
      <c r="A127" s="201"/>
      <c r="B127" s="201"/>
      <c r="C127" s="202"/>
      <c r="D127" s="202">
        <v>4212</v>
      </c>
      <c r="E127" s="195" t="s">
        <v>131</v>
      </c>
      <c r="F127" s="159">
        <v>0</v>
      </c>
      <c r="G127" s="159"/>
      <c r="H127" s="159"/>
      <c r="I127" s="159">
        <v>77692.5</v>
      </c>
      <c r="J127" s="207"/>
      <c r="K127" s="384"/>
    </row>
    <row r="128" spans="1:11" ht="15">
      <c r="A128" s="201"/>
      <c r="B128" s="201"/>
      <c r="C128" s="202"/>
      <c r="D128" s="202">
        <v>4213</v>
      </c>
      <c r="E128" s="195" t="s">
        <v>244</v>
      </c>
      <c r="F128" s="159"/>
      <c r="G128" s="159"/>
      <c r="H128" s="159"/>
      <c r="I128" s="159">
        <v>2667504.73</v>
      </c>
      <c r="J128" s="207"/>
      <c r="K128" s="384"/>
    </row>
    <row r="129" spans="1:11" ht="15">
      <c r="A129" s="201"/>
      <c r="B129" s="201"/>
      <c r="C129" s="202"/>
      <c r="D129" s="202">
        <v>4214</v>
      </c>
      <c r="E129" s="195" t="s">
        <v>132</v>
      </c>
      <c r="F129" s="159">
        <v>284501.47</v>
      </c>
      <c r="G129" s="159"/>
      <c r="H129" s="159"/>
      <c r="I129" s="159">
        <v>755938.33</v>
      </c>
      <c r="J129" s="207">
        <f t="shared" si="7"/>
        <v>265.7063002170077</v>
      </c>
      <c r="K129" s="384"/>
    </row>
    <row r="130" spans="1:11" ht="15">
      <c r="A130" s="201"/>
      <c r="B130" s="201"/>
      <c r="C130" s="202">
        <v>422</v>
      </c>
      <c r="D130" s="202"/>
      <c r="E130" s="195" t="s">
        <v>47</v>
      </c>
      <c r="F130" s="159">
        <f>SUM(F131:F132)</f>
        <v>3149.98</v>
      </c>
      <c r="G130" s="159">
        <v>255000</v>
      </c>
      <c r="H130" s="159">
        <v>255000</v>
      </c>
      <c r="I130" s="159">
        <f>SUM(I131:I132)</f>
        <v>2700</v>
      </c>
      <c r="J130" s="207">
        <f>I130/F130*100</f>
        <v>85.71482993542816</v>
      </c>
      <c r="K130" s="384">
        <f t="shared" si="6"/>
        <v>1.0588235294117647</v>
      </c>
    </row>
    <row r="131" spans="1:11" ht="15">
      <c r="A131" s="201"/>
      <c r="B131" s="201"/>
      <c r="C131" s="202"/>
      <c r="D131" s="202">
        <v>4221</v>
      </c>
      <c r="E131" s="195" t="s">
        <v>137</v>
      </c>
      <c r="F131" s="159">
        <v>3149.98</v>
      </c>
      <c r="G131" s="159"/>
      <c r="H131" s="159"/>
      <c r="I131" s="159">
        <v>0</v>
      </c>
      <c r="J131" s="207">
        <f>I131/F131*100</f>
        <v>0</v>
      </c>
      <c r="K131" s="384"/>
    </row>
    <row r="132" spans="1:11" ht="15">
      <c r="A132" s="201"/>
      <c r="B132" s="201"/>
      <c r="C132" s="202"/>
      <c r="D132" s="202">
        <v>4227</v>
      </c>
      <c r="E132" s="195" t="s">
        <v>110</v>
      </c>
      <c r="F132" s="159">
        <v>0</v>
      </c>
      <c r="G132" s="159"/>
      <c r="H132" s="159"/>
      <c r="I132" s="159">
        <v>2700</v>
      </c>
      <c r="J132" s="207"/>
      <c r="K132" s="384"/>
    </row>
    <row r="133" spans="1:11" ht="15">
      <c r="A133" s="203"/>
      <c r="B133" s="203"/>
      <c r="C133" s="204">
        <v>426</v>
      </c>
      <c r="D133" s="204"/>
      <c r="E133" s="205" t="s">
        <v>48</v>
      </c>
      <c r="F133" s="159">
        <f>SUM(F134)</f>
        <v>28355.82</v>
      </c>
      <c r="G133" s="159">
        <v>567000</v>
      </c>
      <c r="H133" s="159">
        <v>567000</v>
      </c>
      <c r="I133" s="159">
        <f>SUM(I134)</f>
        <v>41125</v>
      </c>
      <c r="J133" s="207">
        <f>I133/F133*100</f>
        <v>145.0319546392945</v>
      </c>
      <c r="K133" s="384">
        <f t="shared" si="6"/>
        <v>7.253086419753087</v>
      </c>
    </row>
    <row r="134" spans="1:11" ht="15" customHeight="1">
      <c r="A134" s="184"/>
      <c r="B134" s="184"/>
      <c r="C134" s="158"/>
      <c r="D134" s="158">
        <v>4264</v>
      </c>
      <c r="E134" s="158" t="s">
        <v>108</v>
      </c>
      <c r="F134" s="206">
        <v>28355.82</v>
      </c>
      <c r="G134" s="206"/>
      <c r="H134" s="206"/>
      <c r="I134" s="206">
        <v>41125</v>
      </c>
      <c r="J134" s="206">
        <f>I134/F134*100</f>
        <v>145.0319546392945</v>
      </c>
      <c r="K134" s="206"/>
    </row>
  </sheetData>
  <sheetProtection selectLockedCells="1" selectUnlockedCells="1"/>
  <mergeCells count="1">
    <mergeCell ref="A4:E4"/>
  </mergeCells>
  <printOptions/>
  <pageMargins left="0.5511811023622047" right="0.35433070866141736" top="0.7480314960629921" bottom="0.7480314960629921" header="0.5118110236220472" footer="0.5118110236220472"/>
  <pageSetup fitToHeight="0" fitToWidth="1" horizontalDpi="300" verticalDpi="300" orientation="landscape" paperSize="9" scale="79" r:id="rId1"/>
  <rowBreaks count="3" manualBreakCount="3">
    <brk id="36" max="10" man="1"/>
    <brk id="75" max="10" man="1"/>
    <brk id="11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zoomScale="106" zoomScaleNormal="106" workbookViewId="0" topLeftCell="A98">
      <selection activeCell="C106" sqref="C106"/>
    </sheetView>
  </sheetViews>
  <sheetFormatPr defaultColWidth="9.140625" defaultRowHeight="15"/>
  <cols>
    <col min="1" max="1" width="4.8515625" style="145" customWidth="1"/>
    <col min="2" max="2" width="4.421875" style="145" customWidth="1"/>
    <col min="3" max="3" width="51.140625" style="145" customWidth="1"/>
    <col min="4" max="4" width="13.7109375" style="145" customWidth="1"/>
    <col min="5" max="6" width="12.7109375" style="145" customWidth="1"/>
    <col min="7" max="7" width="11.28125" style="145" customWidth="1"/>
    <col min="8" max="8" width="10.421875" style="145" customWidth="1"/>
    <col min="9" max="9" width="9.7109375" style="145" customWidth="1"/>
    <col min="10" max="16384" width="9.140625" style="145" customWidth="1"/>
  </cols>
  <sheetData>
    <row r="1" spans="1:4" ht="15">
      <c r="A1" s="348" t="s">
        <v>175</v>
      </c>
      <c r="B1" s="347"/>
      <c r="C1" s="347"/>
      <c r="D1" s="235"/>
    </row>
    <row r="2" spans="2:3" ht="2.25" customHeight="1">
      <c r="B2" s="221"/>
      <c r="C2" s="221"/>
    </row>
    <row r="3" spans="1:9" ht="62.25" customHeight="1">
      <c r="A3" s="236" t="s">
        <v>5</v>
      </c>
      <c r="B3" s="237" t="s">
        <v>6</v>
      </c>
      <c r="C3" s="238" t="s">
        <v>145</v>
      </c>
      <c r="D3" s="86" t="s">
        <v>221</v>
      </c>
      <c r="E3" s="85" t="s">
        <v>222</v>
      </c>
      <c r="F3" s="85" t="s">
        <v>253</v>
      </c>
      <c r="G3" s="85" t="s">
        <v>223</v>
      </c>
      <c r="H3" s="85" t="s">
        <v>254</v>
      </c>
      <c r="I3" s="85" t="s">
        <v>255</v>
      </c>
    </row>
    <row r="4" spans="1:9" ht="12.75">
      <c r="A4" s="239"/>
      <c r="B4" s="673">
        <v>1</v>
      </c>
      <c r="C4" s="674"/>
      <c r="D4" s="240">
        <v>2</v>
      </c>
      <c r="E4" s="241">
        <v>3</v>
      </c>
      <c r="F4" s="241">
        <v>4</v>
      </c>
      <c r="G4" s="241">
        <v>5</v>
      </c>
      <c r="H4" s="242">
        <v>6</v>
      </c>
      <c r="I4" s="243">
        <v>7</v>
      </c>
    </row>
    <row r="5" spans="1:9" ht="12.75">
      <c r="A5" s="244"/>
      <c r="B5" s="245"/>
      <c r="C5" s="246" t="s">
        <v>162</v>
      </c>
      <c r="D5" s="247">
        <f>SUM(D7+D13+D18+D23)</f>
        <v>1931112.54</v>
      </c>
      <c r="E5" s="248">
        <f>SUM(E7+E13+E18+E23)</f>
        <v>28300000</v>
      </c>
      <c r="F5" s="248">
        <f>SUM(F7+F13+F18+F23)</f>
        <v>28300000</v>
      </c>
      <c r="G5" s="248">
        <f>SUM(G7+G13+G18+G23)</f>
        <v>3439114.6500000004</v>
      </c>
      <c r="H5" s="248">
        <f>G5/D5*100</f>
        <v>178.08980982537662</v>
      </c>
      <c r="I5" s="248">
        <f>G5/F5*100</f>
        <v>12.15234858657244</v>
      </c>
    </row>
    <row r="6" spans="1:9" ht="7.5" customHeight="1">
      <c r="A6" s="249"/>
      <c r="B6" s="250"/>
      <c r="C6" s="251"/>
      <c r="D6" s="252"/>
      <c r="E6" s="252"/>
      <c r="F6" s="252"/>
      <c r="G6" s="252"/>
      <c r="H6" s="252"/>
      <c r="I6" s="253"/>
    </row>
    <row r="7" spans="1:9" ht="12.75">
      <c r="A7" s="254"/>
      <c r="B7" s="255"/>
      <c r="C7" s="142" t="s">
        <v>146</v>
      </c>
      <c r="D7" s="256">
        <f>SUM(D8)</f>
        <v>1330518.4</v>
      </c>
      <c r="E7" s="256">
        <f>SUM(E8)</f>
        <v>2467000</v>
      </c>
      <c r="F7" s="256">
        <f>SUM(F8)</f>
        <v>2467000</v>
      </c>
      <c r="G7" s="256">
        <f>SUM(G8)</f>
        <v>1542293.9900000002</v>
      </c>
      <c r="H7" s="256">
        <f aca="true" t="shared" si="0" ref="H7:H56">G7/D7*100</f>
        <v>115.91677274061001</v>
      </c>
      <c r="I7" s="256">
        <f aca="true" t="shared" si="1" ref="I7:I21">G7/F7*100</f>
        <v>62.51698378597488</v>
      </c>
    </row>
    <row r="8" spans="1:9" ht="12.75">
      <c r="A8" s="258" t="s">
        <v>147</v>
      </c>
      <c r="B8" s="258"/>
      <c r="C8" s="142" t="s">
        <v>142</v>
      </c>
      <c r="D8" s="259">
        <f>SUM(D9:D11)</f>
        <v>1330518.4</v>
      </c>
      <c r="E8" s="259">
        <f>SUM(E9:E11)</f>
        <v>2467000</v>
      </c>
      <c r="F8" s="259">
        <f>SUM(F9:F11)</f>
        <v>2467000</v>
      </c>
      <c r="G8" s="259">
        <f>SUM(G9:G11)</f>
        <v>1542293.9900000002</v>
      </c>
      <c r="H8" s="259">
        <f t="shared" si="0"/>
        <v>115.91677274061001</v>
      </c>
      <c r="I8" s="259">
        <f t="shared" si="1"/>
        <v>62.51698378597488</v>
      </c>
    </row>
    <row r="9" spans="1:9" ht="12.75">
      <c r="A9" s="260"/>
      <c r="B9" s="260">
        <v>61</v>
      </c>
      <c r="C9" s="143" t="s">
        <v>8</v>
      </c>
      <c r="D9" s="261">
        <v>1271725.54</v>
      </c>
      <c r="E9" s="261">
        <v>2350000</v>
      </c>
      <c r="F9" s="261">
        <v>2350000</v>
      </c>
      <c r="G9" s="261">
        <v>1475993.59</v>
      </c>
      <c r="H9" s="262">
        <f t="shared" si="0"/>
        <v>116.06227472635331</v>
      </c>
      <c r="I9" s="262">
        <f t="shared" si="1"/>
        <v>62.808237872340435</v>
      </c>
    </row>
    <row r="10" spans="1:9" ht="12.75">
      <c r="A10" s="260"/>
      <c r="B10" s="260">
        <v>64</v>
      </c>
      <c r="C10" s="143" t="s">
        <v>15</v>
      </c>
      <c r="D10" s="261">
        <v>54596.65</v>
      </c>
      <c r="E10" s="261">
        <v>107000</v>
      </c>
      <c r="F10" s="261">
        <v>107000</v>
      </c>
      <c r="G10" s="261">
        <v>64254.03</v>
      </c>
      <c r="H10" s="262">
        <f t="shared" si="0"/>
        <v>117.68859444672887</v>
      </c>
      <c r="I10" s="262">
        <f t="shared" si="1"/>
        <v>60.0504953271028</v>
      </c>
    </row>
    <row r="11" spans="1:9" ht="25.5">
      <c r="A11" s="263"/>
      <c r="B11" s="263">
        <v>65</v>
      </c>
      <c r="C11" s="144" t="s">
        <v>18</v>
      </c>
      <c r="D11" s="264">
        <v>4196.21</v>
      </c>
      <c r="E11" s="264">
        <v>10000</v>
      </c>
      <c r="F11" s="264">
        <v>10000</v>
      </c>
      <c r="G11" s="264">
        <v>2046.37</v>
      </c>
      <c r="H11" s="265">
        <f t="shared" si="0"/>
        <v>48.76710174180987</v>
      </c>
      <c r="I11" s="265">
        <f t="shared" si="1"/>
        <v>20.4637</v>
      </c>
    </row>
    <row r="12" spans="1:9" ht="7.5" customHeight="1">
      <c r="A12" s="462"/>
      <c r="B12" s="266"/>
      <c r="C12" s="251"/>
      <c r="D12" s="267"/>
      <c r="E12" s="267"/>
      <c r="F12" s="267"/>
      <c r="G12" s="267"/>
      <c r="H12" s="267"/>
      <c r="I12" s="268"/>
    </row>
    <row r="13" spans="1:9" ht="12.75">
      <c r="A13" s="463"/>
      <c r="B13" s="269"/>
      <c r="C13" s="142" t="s">
        <v>148</v>
      </c>
      <c r="D13" s="256">
        <f>SUM(D14)</f>
        <v>371394.55</v>
      </c>
      <c r="E13" s="256">
        <f>SUM(E14)</f>
        <v>25173000</v>
      </c>
      <c r="F13" s="256">
        <f>SUM(F14)</f>
        <v>25173000</v>
      </c>
      <c r="G13" s="256">
        <f>SUM(G14)</f>
        <v>1762208.7</v>
      </c>
      <c r="H13" s="256">
        <f t="shared" si="0"/>
        <v>474.4842647798682</v>
      </c>
      <c r="I13" s="256">
        <f t="shared" si="1"/>
        <v>7.000392086759623</v>
      </c>
    </row>
    <row r="14" spans="1:9" ht="12.75">
      <c r="A14" s="258" t="s">
        <v>147</v>
      </c>
      <c r="B14" s="258"/>
      <c r="C14" s="142" t="s">
        <v>142</v>
      </c>
      <c r="D14" s="259">
        <f>SUM(D15:D16)</f>
        <v>371394.55</v>
      </c>
      <c r="E14" s="259">
        <f>SUM(E15:E16)</f>
        <v>25173000</v>
      </c>
      <c r="F14" s="259">
        <f>SUM(F15:F16)</f>
        <v>25173000</v>
      </c>
      <c r="G14" s="259">
        <f>SUM(G15:G16)</f>
        <v>1762208.7</v>
      </c>
      <c r="H14" s="259">
        <f t="shared" si="0"/>
        <v>474.4842647798682</v>
      </c>
      <c r="I14" s="259">
        <f t="shared" si="1"/>
        <v>7.000392086759623</v>
      </c>
    </row>
    <row r="15" spans="1:9" ht="12.75">
      <c r="A15" s="260"/>
      <c r="B15" s="260">
        <v>63</v>
      </c>
      <c r="C15" s="143" t="s">
        <v>12</v>
      </c>
      <c r="D15" s="261">
        <v>371394.55</v>
      </c>
      <c r="E15" s="261">
        <v>25158000</v>
      </c>
      <c r="F15" s="261">
        <v>25158000</v>
      </c>
      <c r="G15" s="261">
        <v>1762208.7</v>
      </c>
      <c r="H15" s="261">
        <f t="shared" si="0"/>
        <v>474.4842647798682</v>
      </c>
      <c r="I15" s="261">
        <f t="shared" si="1"/>
        <v>7.004565943238732</v>
      </c>
    </row>
    <row r="16" spans="1:9" ht="25.5">
      <c r="A16" s="263"/>
      <c r="B16" s="263">
        <v>66</v>
      </c>
      <c r="C16" s="270" t="s">
        <v>123</v>
      </c>
      <c r="D16" s="264">
        <v>0</v>
      </c>
      <c r="E16" s="264">
        <v>15000</v>
      </c>
      <c r="F16" s="264">
        <v>15000</v>
      </c>
      <c r="G16" s="264">
        <v>0</v>
      </c>
      <c r="H16" s="264"/>
      <c r="I16" s="264">
        <f t="shared" si="1"/>
        <v>0</v>
      </c>
    </row>
    <row r="17" spans="1:9" ht="10.5" customHeight="1">
      <c r="A17" s="462"/>
      <c r="B17" s="250"/>
      <c r="C17" s="252"/>
      <c r="D17" s="267"/>
      <c r="E17" s="267"/>
      <c r="F17" s="267"/>
      <c r="G17" s="267"/>
      <c r="H17" s="267"/>
      <c r="I17" s="268"/>
    </row>
    <row r="18" spans="1:9" ht="12.75">
      <c r="A18" s="463"/>
      <c r="B18" s="269"/>
      <c r="C18" s="271" t="s">
        <v>149</v>
      </c>
      <c r="D18" s="256">
        <f>SUM(D19)</f>
        <v>229199.59</v>
      </c>
      <c r="E18" s="256">
        <f>SUM(E19)</f>
        <v>560000</v>
      </c>
      <c r="F18" s="256">
        <f>SUM(F19)</f>
        <v>560000</v>
      </c>
      <c r="G18" s="256">
        <f>SUM(G19)</f>
        <v>134611.96</v>
      </c>
      <c r="H18" s="256">
        <f t="shared" si="0"/>
        <v>58.73132670088982</v>
      </c>
      <c r="I18" s="256">
        <f t="shared" si="1"/>
        <v>24.03785</v>
      </c>
    </row>
    <row r="19" spans="1:9" ht="12.75">
      <c r="A19" s="258" t="s">
        <v>147</v>
      </c>
      <c r="B19" s="258"/>
      <c r="C19" s="271" t="s">
        <v>142</v>
      </c>
      <c r="D19" s="256">
        <f>SUM(D20:D21)</f>
        <v>229199.59</v>
      </c>
      <c r="E19" s="256">
        <f>SUM(E20:E21)</f>
        <v>560000</v>
      </c>
      <c r="F19" s="256">
        <f>SUM(F20:F21)</f>
        <v>560000</v>
      </c>
      <c r="G19" s="256">
        <f>SUM(G20:G21)</f>
        <v>134611.96</v>
      </c>
      <c r="H19" s="256">
        <f t="shared" si="0"/>
        <v>58.73132670088982</v>
      </c>
      <c r="I19" s="256">
        <f t="shared" si="1"/>
        <v>24.03785</v>
      </c>
    </row>
    <row r="20" spans="1:9" ht="12.75">
      <c r="A20" s="260"/>
      <c r="B20" s="260">
        <v>64</v>
      </c>
      <c r="C20" s="143" t="s">
        <v>15</v>
      </c>
      <c r="D20" s="261">
        <v>2296.36</v>
      </c>
      <c r="E20" s="261">
        <v>20000</v>
      </c>
      <c r="F20" s="261">
        <v>20000</v>
      </c>
      <c r="G20" s="261">
        <v>4242.77</v>
      </c>
      <c r="H20" s="261">
        <f t="shared" si="0"/>
        <v>184.76066470414048</v>
      </c>
      <c r="I20" s="261">
        <f t="shared" si="1"/>
        <v>21.213850000000004</v>
      </c>
    </row>
    <row r="21" spans="1:9" ht="25.5">
      <c r="A21" s="260"/>
      <c r="B21" s="260">
        <v>65</v>
      </c>
      <c r="C21" s="144" t="s">
        <v>18</v>
      </c>
      <c r="D21" s="261">
        <v>226903.23</v>
      </c>
      <c r="E21" s="261">
        <v>540000</v>
      </c>
      <c r="F21" s="261">
        <v>540000</v>
      </c>
      <c r="G21" s="261">
        <v>130369.19</v>
      </c>
      <c r="H21" s="261">
        <f t="shared" si="0"/>
        <v>57.455854639001835</v>
      </c>
      <c r="I21" s="261">
        <f t="shared" si="1"/>
        <v>24.14244259259259</v>
      </c>
    </row>
    <row r="22" spans="1:9" ht="8.25" customHeight="1">
      <c r="A22" s="391"/>
      <c r="B22" s="391"/>
      <c r="C22" s="251"/>
      <c r="D22" s="392"/>
      <c r="E22" s="392"/>
      <c r="F22" s="392"/>
      <c r="G22" s="392"/>
      <c r="H22" s="392"/>
      <c r="I22" s="392"/>
    </row>
    <row r="23" spans="1:9" ht="12.75">
      <c r="A23" s="396"/>
      <c r="B23" s="396"/>
      <c r="C23" s="393" t="s">
        <v>191</v>
      </c>
      <c r="D23" s="386">
        <v>0</v>
      </c>
      <c r="E23" s="386">
        <v>100000</v>
      </c>
      <c r="F23" s="386">
        <v>100000</v>
      </c>
      <c r="G23" s="386">
        <v>0</v>
      </c>
      <c r="H23" s="386"/>
      <c r="I23" s="386">
        <f>G23/F23*100</f>
        <v>0</v>
      </c>
    </row>
    <row r="24" spans="1:9" ht="12.75">
      <c r="A24" s="396" t="s">
        <v>192</v>
      </c>
      <c r="B24" s="396"/>
      <c r="C24" s="393" t="s">
        <v>181</v>
      </c>
      <c r="D24" s="386">
        <v>0</v>
      </c>
      <c r="E24" s="386">
        <v>100000</v>
      </c>
      <c r="F24" s="386">
        <v>100000</v>
      </c>
      <c r="G24" s="386">
        <v>0</v>
      </c>
      <c r="H24" s="386"/>
      <c r="I24" s="386">
        <f>G24/F24*100</f>
        <v>0</v>
      </c>
    </row>
    <row r="25" spans="1:9" ht="12.75">
      <c r="A25" s="260"/>
      <c r="B25" s="395" t="s">
        <v>193</v>
      </c>
      <c r="C25" s="394" t="s">
        <v>182</v>
      </c>
      <c r="D25" s="261">
        <v>0</v>
      </c>
      <c r="E25" s="261">
        <v>100000</v>
      </c>
      <c r="F25" s="261">
        <v>100000</v>
      </c>
      <c r="G25" s="261">
        <v>0</v>
      </c>
      <c r="H25" s="261"/>
      <c r="I25" s="261">
        <f>G25/F25*100</f>
        <v>0</v>
      </c>
    </row>
    <row r="26" spans="4:9" ht="12.75">
      <c r="D26" s="272"/>
      <c r="E26" s="272"/>
      <c r="F26" s="272"/>
      <c r="G26" s="272"/>
      <c r="H26" s="272"/>
      <c r="I26" s="272"/>
    </row>
    <row r="27" spans="1:9" ht="12.75">
      <c r="A27" s="273"/>
      <c r="B27" s="274"/>
      <c r="C27" s="275" t="s">
        <v>163</v>
      </c>
      <c r="D27" s="248">
        <f>SUM(D29+D41+D52+D58)</f>
        <v>1315911.42</v>
      </c>
      <c r="E27" s="248">
        <f>SUM(E29+E41+E52+E58)</f>
        <v>27585494</v>
      </c>
      <c r="F27" s="248">
        <f>SUM(F29+F41+F52+F58)</f>
        <v>27585494</v>
      </c>
      <c r="G27" s="248">
        <f>SUM(G29+G41+G52+G58)</f>
        <v>4640155.51</v>
      </c>
      <c r="H27" s="248">
        <f t="shared" si="0"/>
        <v>352.61913830035763</v>
      </c>
      <c r="I27" s="248">
        <f aca="true" t="shared" si="2" ref="I27:I60">G27/F27*100</f>
        <v>16.82099842040168</v>
      </c>
    </row>
    <row r="28" spans="1:9" ht="6.75" customHeight="1">
      <c r="A28" s="239"/>
      <c r="B28" s="276"/>
      <c r="C28" s="276"/>
      <c r="D28" s="277"/>
      <c r="E28" s="277"/>
      <c r="F28" s="277"/>
      <c r="G28" s="277"/>
      <c r="H28" s="277"/>
      <c r="I28" s="278"/>
    </row>
    <row r="29" spans="1:9" ht="12.75">
      <c r="A29" s="279"/>
      <c r="B29" s="255"/>
      <c r="C29" s="280" t="s">
        <v>146</v>
      </c>
      <c r="D29" s="256">
        <f>SUM(D30+D38)</f>
        <v>729384.8499999999</v>
      </c>
      <c r="E29" s="256">
        <f>SUM(E30+E38)</f>
        <v>2706500</v>
      </c>
      <c r="F29" s="256">
        <f>SUM(F30+F38)</f>
        <v>2706500</v>
      </c>
      <c r="G29" s="256">
        <f>SUM(G30+G38)</f>
        <v>870029.56</v>
      </c>
      <c r="H29" s="256">
        <f t="shared" si="0"/>
        <v>119.28264756253166</v>
      </c>
      <c r="I29" s="256">
        <f t="shared" si="2"/>
        <v>32.14592869019028</v>
      </c>
    </row>
    <row r="30" spans="1:9" ht="12.75">
      <c r="A30" s="464">
        <v>3</v>
      </c>
      <c r="B30" s="258"/>
      <c r="C30" s="281" t="s">
        <v>24</v>
      </c>
      <c r="D30" s="259">
        <f>SUM(D31:D37)</f>
        <v>726234.8699999999</v>
      </c>
      <c r="E30" s="259">
        <f>SUM(E31:E37)</f>
        <v>2579500</v>
      </c>
      <c r="F30" s="259">
        <f>SUM(F31:F37)</f>
        <v>2579500</v>
      </c>
      <c r="G30" s="259">
        <f>SUM(G31:G37)</f>
        <v>870029.56</v>
      </c>
      <c r="H30" s="259">
        <f t="shared" si="0"/>
        <v>119.80002557574801</v>
      </c>
      <c r="I30" s="259">
        <f t="shared" si="2"/>
        <v>33.728612521806554</v>
      </c>
    </row>
    <row r="31" spans="1:9" ht="12.75">
      <c r="A31" s="464"/>
      <c r="B31" s="143">
        <v>31</v>
      </c>
      <c r="C31" s="253" t="s">
        <v>25</v>
      </c>
      <c r="D31" s="261">
        <v>136875.99</v>
      </c>
      <c r="E31" s="261">
        <v>302000</v>
      </c>
      <c r="F31" s="261">
        <v>302000</v>
      </c>
      <c r="G31" s="261">
        <v>135340.3</v>
      </c>
      <c r="H31" s="261">
        <f t="shared" si="0"/>
        <v>98.87804281817432</v>
      </c>
      <c r="I31" s="261">
        <f t="shared" si="2"/>
        <v>44.814668874172185</v>
      </c>
    </row>
    <row r="32" spans="1:9" ht="12.75">
      <c r="A32" s="464"/>
      <c r="B32" s="143">
        <v>32</v>
      </c>
      <c r="C32" s="282" t="s">
        <v>29</v>
      </c>
      <c r="D32" s="261">
        <v>431690.71</v>
      </c>
      <c r="E32" s="261">
        <v>573000</v>
      </c>
      <c r="F32" s="261">
        <v>573000</v>
      </c>
      <c r="G32" s="261">
        <v>335219.51</v>
      </c>
      <c r="H32" s="261">
        <f t="shared" si="0"/>
        <v>77.65270417795185</v>
      </c>
      <c r="I32" s="261">
        <f t="shared" si="2"/>
        <v>58.50253228621292</v>
      </c>
    </row>
    <row r="33" spans="1:9" ht="12.75">
      <c r="A33" s="464"/>
      <c r="B33" s="143">
        <v>34</v>
      </c>
      <c r="C33" s="282" t="s">
        <v>35</v>
      </c>
      <c r="D33" s="261">
        <v>5832.07</v>
      </c>
      <c r="E33" s="261">
        <v>106000</v>
      </c>
      <c r="F33" s="261">
        <v>106000</v>
      </c>
      <c r="G33" s="261">
        <v>28162.19</v>
      </c>
      <c r="H33" s="261">
        <f t="shared" si="0"/>
        <v>482.88497908975717</v>
      </c>
      <c r="I33" s="261">
        <f t="shared" si="2"/>
        <v>26.568103773584905</v>
      </c>
    </row>
    <row r="34" spans="1:9" ht="12.75">
      <c r="A34" s="464"/>
      <c r="B34" s="143">
        <v>35</v>
      </c>
      <c r="C34" s="282" t="s">
        <v>125</v>
      </c>
      <c r="D34" s="261">
        <v>40131</v>
      </c>
      <c r="E34" s="261">
        <v>300000</v>
      </c>
      <c r="F34" s="261">
        <v>300000</v>
      </c>
      <c r="G34" s="261">
        <v>158677.36</v>
      </c>
      <c r="H34" s="261">
        <f t="shared" si="0"/>
        <v>395.3984700107149</v>
      </c>
      <c r="I34" s="261">
        <f t="shared" si="2"/>
        <v>52.892453333333336</v>
      </c>
    </row>
    <row r="35" spans="1:9" ht="12.75">
      <c r="A35" s="464"/>
      <c r="B35" s="143">
        <v>36</v>
      </c>
      <c r="C35" s="388" t="s">
        <v>186</v>
      </c>
      <c r="D35" s="261"/>
      <c r="E35" s="261">
        <v>7000</v>
      </c>
      <c r="F35" s="261">
        <v>7000</v>
      </c>
      <c r="G35" s="261">
        <v>488</v>
      </c>
      <c r="H35" s="261"/>
      <c r="I35" s="261">
        <f t="shared" si="2"/>
        <v>6.9714285714285715</v>
      </c>
    </row>
    <row r="36" spans="1:9" ht="25.5">
      <c r="A36" s="464"/>
      <c r="B36" s="143">
        <v>37</v>
      </c>
      <c r="C36" s="283" t="s">
        <v>37</v>
      </c>
      <c r="D36" s="261">
        <v>15891.59</v>
      </c>
      <c r="E36" s="261">
        <v>250000</v>
      </c>
      <c r="F36" s="261">
        <v>250000</v>
      </c>
      <c r="G36" s="261">
        <v>63605.5</v>
      </c>
      <c r="H36" s="261">
        <f t="shared" si="0"/>
        <v>400.2462937943906</v>
      </c>
      <c r="I36" s="261">
        <f t="shared" si="2"/>
        <v>25.4422</v>
      </c>
    </row>
    <row r="37" spans="1:9" ht="12.75">
      <c r="A37" s="465"/>
      <c r="B37" s="285">
        <v>38</v>
      </c>
      <c r="C37" s="286" t="s">
        <v>39</v>
      </c>
      <c r="D37" s="264">
        <v>95813.51</v>
      </c>
      <c r="E37" s="264">
        <v>1041500</v>
      </c>
      <c r="F37" s="264">
        <v>1041500</v>
      </c>
      <c r="G37" s="264">
        <v>148536.7</v>
      </c>
      <c r="H37" s="264">
        <f t="shared" si="0"/>
        <v>155.02688503948977</v>
      </c>
      <c r="I37" s="264">
        <f t="shared" si="2"/>
        <v>14.261805088814212</v>
      </c>
    </row>
    <row r="38" spans="1:9" ht="12.75">
      <c r="A38" s="464">
        <v>4</v>
      </c>
      <c r="B38" s="142"/>
      <c r="C38" s="389" t="s">
        <v>42</v>
      </c>
      <c r="D38" s="261">
        <v>3149.98</v>
      </c>
      <c r="E38" s="261">
        <v>127000</v>
      </c>
      <c r="F38" s="261">
        <v>127000</v>
      </c>
      <c r="G38" s="261">
        <v>0</v>
      </c>
      <c r="H38" s="261">
        <f t="shared" si="0"/>
        <v>0</v>
      </c>
      <c r="I38" s="261">
        <f t="shared" si="2"/>
        <v>0</v>
      </c>
    </row>
    <row r="39" spans="1:9" ht="12.75">
      <c r="A39" s="464"/>
      <c r="B39" s="143">
        <v>42</v>
      </c>
      <c r="C39" s="143" t="s">
        <v>45</v>
      </c>
      <c r="D39" s="261">
        <v>3149.98</v>
      </c>
      <c r="E39" s="261">
        <v>127000</v>
      </c>
      <c r="F39" s="261">
        <v>127000</v>
      </c>
      <c r="G39" s="261">
        <v>0</v>
      </c>
      <c r="H39" s="261">
        <f t="shared" si="0"/>
        <v>0</v>
      </c>
      <c r="I39" s="261">
        <f t="shared" si="2"/>
        <v>0</v>
      </c>
    </row>
    <row r="40" spans="1:9" ht="9.75" customHeight="1">
      <c r="A40" s="466"/>
      <c r="B40" s="252"/>
      <c r="C40" s="252"/>
      <c r="D40" s="267"/>
      <c r="E40" s="267"/>
      <c r="F40" s="267"/>
      <c r="G40" s="267"/>
      <c r="H40" s="267"/>
      <c r="I40" s="268"/>
    </row>
    <row r="41" spans="1:9" ht="12.75">
      <c r="A41" s="467"/>
      <c r="B41" s="269"/>
      <c r="C41" s="280" t="s">
        <v>150</v>
      </c>
      <c r="D41" s="256">
        <f>SUM(D42+D48)</f>
        <v>373970.55</v>
      </c>
      <c r="E41" s="256">
        <f>SUM(E42+E48)</f>
        <v>24018994</v>
      </c>
      <c r="F41" s="256">
        <f>SUM(F42+F48)</f>
        <v>24018994</v>
      </c>
      <c r="G41" s="256">
        <f>SUM(G42+G48)</f>
        <v>3632454.65</v>
      </c>
      <c r="H41" s="256">
        <f t="shared" si="0"/>
        <v>971.3210438629458</v>
      </c>
      <c r="I41" s="256">
        <f t="shared" si="2"/>
        <v>15.123258909178293</v>
      </c>
    </row>
    <row r="42" spans="1:9" ht="12.75">
      <c r="A42" s="464">
        <v>3</v>
      </c>
      <c r="B42" s="258"/>
      <c r="C42" s="281" t="s">
        <v>24</v>
      </c>
      <c r="D42" s="259">
        <f>SUM(D43:D47)</f>
        <v>89469.08</v>
      </c>
      <c r="E42" s="259">
        <f>SUM(E43:E47)</f>
        <v>2426500</v>
      </c>
      <c r="F42" s="259">
        <f>SUM(F43:F47)</f>
        <v>2426500</v>
      </c>
      <c r="G42" s="259">
        <f>SUM(G43:G47)</f>
        <v>87494.09</v>
      </c>
      <c r="H42" s="259">
        <f t="shared" si="0"/>
        <v>97.79254464223841</v>
      </c>
      <c r="I42" s="259">
        <f t="shared" si="2"/>
        <v>3.6057733360807744</v>
      </c>
    </row>
    <row r="43" spans="1:9" ht="12.75">
      <c r="A43" s="464"/>
      <c r="B43" s="143">
        <v>31</v>
      </c>
      <c r="C43" s="253" t="s">
        <v>143</v>
      </c>
      <c r="D43" s="261">
        <v>0</v>
      </c>
      <c r="E43" s="261">
        <v>36500</v>
      </c>
      <c r="F43" s="261">
        <v>36500</v>
      </c>
      <c r="G43" s="261">
        <v>13001.38</v>
      </c>
      <c r="H43" s="261"/>
      <c r="I43" s="261">
        <f t="shared" si="2"/>
        <v>35.62021917808219</v>
      </c>
    </row>
    <row r="44" spans="1:9" ht="12.75">
      <c r="A44" s="464"/>
      <c r="B44" s="143">
        <v>32</v>
      </c>
      <c r="C44" s="253" t="s">
        <v>29</v>
      </c>
      <c r="D44" s="261">
        <v>41078.07</v>
      </c>
      <c r="E44" s="261">
        <v>675000</v>
      </c>
      <c r="F44" s="261">
        <v>675000</v>
      </c>
      <c r="G44" s="261">
        <v>52693.12</v>
      </c>
      <c r="H44" s="261">
        <f t="shared" si="0"/>
        <v>128.2755494598456</v>
      </c>
      <c r="I44" s="261">
        <f t="shared" si="2"/>
        <v>7.806388148148148</v>
      </c>
    </row>
    <row r="45" spans="1:9" ht="12.75">
      <c r="A45" s="464"/>
      <c r="B45" s="143">
        <v>35</v>
      </c>
      <c r="C45" s="387" t="s">
        <v>125</v>
      </c>
      <c r="D45" s="261">
        <v>0</v>
      </c>
      <c r="E45" s="261">
        <v>100000</v>
      </c>
      <c r="F45" s="261">
        <v>100000</v>
      </c>
      <c r="G45" s="261">
        <v>0</v>
      </c>
      <c r="H45" s="261"/>
      <c r="I45" s="261">
        <f t="shared" si="2"/>
        <v>0</v>
      </c>
    </row>
    <row r="46" spans="1:9" ht="23.25" customHeight="1">
      <c r="A46" s="464"/>
      <c r="B46" s="143">
        <v>37</v>
      </c>
      <c r="C46" s="283" t="s">
        <v>37</v>
      </c>
      <c r="D46" s="261">
        <v>0</v>
      </c>
      <c r="E46" s="261">
        <v>15000</v>
      </c>
      <c r="F46" s="261">
        <v>15000</v>
      </c>
      <c r="G46" s="261">
        <v>0</v>
      </c>
      <c r="H46" s="261"/>
      <c r="I46" s="261">
        <f t="shared" si="2"/>
        <v>0</v>
      </c>
    </row>
    <row r="47" spans="1:9" ht="12.75">
      <c r="A47" s="464"/>
      <c r="B47" s="143">
        <v>38</v>
      </c>
      <c r="C47" s="286" t="s">
        <v>39</v>
      </c>
      <c r="D47" s="261">
        <v>48391.01</v>
      </c>
      <c r="E47" s="261">
        <v>1600000</v>
      </c>
      <c r="F47" s="261">
        <v>1600000</v>
      </c>
      <c r="G47" s="261">
        <v>21799.59</v>
      </c>
      <c r="H47" s="261"/>
      <c r="I47" s="261">
        <f t="shared" si="2"/>
        <v>1.362474375</v>
      </c>
    </row>
    <row r="48" spans="1:9" ht="12.75">
      <c r="A48" s="464">
        <v>4</v>
      </c>
      <c r="B48" s="142"/>
      <c r="C48" s="288" t="s">
        <v>42</v>
      </c>
      <c r="D48" s="259">
        <v>284501.47</v>
      </c>
      <c r="E48" s="259">
        <f>SUM(E49+E50)</f>
        <v>21592494</v>
      </c>
      <c r="F48" s="259">
        <f>SUM(F49+F50)</f>
        <v>21592494</v>
      </c>
      <c r="G48" s="259">
        <f>SUM(G49+G50)</f>
        <v>3544960.56</v>
      </c>
      <c r="H48" s="259">
        <f t="shared" si="0"/>
        <v>1246.025393120113</v>
      </c>
      <c r="I48" s="259">
        <f t="shared" si="2"/>
        <v>16.417559546386816</v>
      </c>
    </row>
    <row r="49" spans="1:9" ht="12.75">
      <c r="A49" s="465"/>
      <c r="B49" s="143">
        <v>41</v>
      </c>
      <c r="C49" s="387" t="s">
        <v>43</v>
      </c>
      <c r="D49" s="390"/>
      <c r="E49" s="390">
        <v>270000</v>
      </c>
      <c r="F49" s="390">
        <v>270000</v>
      </c>
      <c r="G49" s="390">
        <v>0</v>
      </c>
      <c r="H49" s="390"/>
      <c r="I49" s="390">
        <f t="shared" si="2"/>
        <v>0</v>
      </c>
    </row>
    <row r="50" spans="1:9" ht="12.75">
      <c r="A50" s="465"/>
      <c r="B50" s="285">
        <v>42</v>
      </c>
      <c r="C50" s="289" t="s">
        <v>45</v>
      </c>
      <c r="D50" s="264">
        <v>284501.47</v>
      </c>
      <c r="E50" s="264">
        <v>21322494</v>
      </c>
      <c r="F50" s="264">
        <v>21322494</v>
      </c>
      <c r="G50" s="264">
        <v>3544960.56</v>
      </c>
      <c r="H50" s="264">
        <f t="shared" si="0"/>
        <v>1246.025393120113</v>
      </c>
      <c r="I50" s="264">
        <f t="shared" si="2"/>
        <v>16.62544991219132</v>
      </c>
    </row>
    <row r="51" spans="1:9" ht="10.5" customHeight="1">
      <c r="A51" s="466"/>
      <c r="B51" s="252"/>
      <c r="C51" s="252"/>
      <c r="D51" s="267"/>
      <c r="E51" s="267"/>
      <c r="F51" s="267"/>
      <c r="G51" s="267"/>
      <c r="H51" s="267"/>
      <c r="I51" s="268"/>
    </row>
    <row r="52" spans="1:9" ht="12.75">
      <c r="A52" s="467"/>
      <c r="B52" s="269"/>
      <c r="C52" s="280" t="s">
        <v>151</v>
      </c>
      <c r="D52" s="256">
        <f>SUM(D53+D55)</f>
        <v>212556.02000000002</v>
      </c>
      <c r="E52" s="256">
        <f>SUM(E53+E55)</f>
        <v>760000</v>
      </c>
      <c r="F52" s="256">
        <f>SUM(F53+F55)</f>
        <v>760000</v>
      </c>
      <c r="G52" s="256">
        <f>SUM(G53+G55)</f>
        <v>137671.3</v>
      </c>
      <c r="H52" s="256">
        <f t="shared" si="0"/>
        <v>64.76941937471354</v>
      </c>
      <c r="I52" s="256">
        <f t="shared" si="2"/>
        <v>18.114644736842102</v>
      </c>
    </row>
    <row r="53" spans="1:9" ht="12.75">
      <c r="A53" s="464">
        <v>3</v>
      </c>
      <c r="B53" s="258"/>
      <c r="C53" s="281" t="s">
        <v>24</v>
      </c>
      <c r="D53" s="259">
        <f>SUM(D54:D54)</f>
        <v>184200.2</v>
      </c>
      <c r="E53" s="259">
        <f>SUM(E54:E54)</f>
        <v>490000</v>
      </c>
      <c r="F53" s="259">
        <f>SUM(F54:F54)</f>
        <v>490000</v>
      </c>
      <c r="G53" s="259">
        <f>SUM(G54:G54)</f>
        <v>137671.3</v>
      </c>
      <c r="H53" s="259">
        <f t="shared" si="0"/>
        <v>74.74003828443182</v>
      </c>
      <c r="I53" s="259">
        <f t="shared" si="2"/>
        <v>28.096183673469383</v>
      </c>
    </row>
    <row r="54" spans="1:9" ht="12.75">
      <c r="A54" s="464"/>
      <c r="B54" s="143">
        <v>32</v>
      </c>
      <c r="C54" s="253" t="s">
        <v>29</v>
      </c>
      <c r="D54" s="261">
        <v>184200.2</v>
      </c>
      <c r="E54" s="261">
        <v>490000</v>
      </c>
      <c r="F54" s="261">
        <v>490000</v>
      </c>
      <c r="G54" s="261">
        <v>137671.3</v>
      </c>
      <c r="H54" s="261">
        <f t="shared" si="0"/>
        <v>74.74003828443182</v>
      </c>
      <c r="I54" s="261">
        <f t="shared" si="2"/>
        <v>28.096183673469383</v>
      </c>
    </row>
    <row r="55" spans="1:9" ht="12.75">
      <c r="A55" s="464">
        <v>4</v>
      </c>
      <c r="B55" s="142"/>
      <c r="C55" s="281" t="s">
        <v>42</v>
      </c>
      <c r="D55" s="259">
        <v>28355.82</v>
      </c>
      <c r="E55" s="259">
        <f>SUM(E56:E56)</f>
        <v>270000</v>
      </c>
      <c r="F55" s="259">
        <f>SUM(F56:F56)</f>
        <v>270000</v>
      </c>
      <c r="G55" s="259">
        <f>SUM(G56:G56)</f>
        <v>0</v>
      </c>
      <c r="H55" s="259">
        <f t="shared" si="0"/>
        <v>0</v>
      </c>
      <c r="I55" s="259">
        <f t="shared" si="2"/>
        <v>0</v>
      </c>
    </row>
    <row r="56" spans="1:9" ht="12.75">
      <c r="A56" s="465"/>
      <c r="B56" s="285">
        <v>42</v>
      </c>
      <c r="C56" s="289" t="s">
        <v>45</v>
      </c>
      <c r="D56" s="264">
        <v>28355.82</v>
      </c>
      <c r="E56" s="264">
        <v>270000</v>
      </c>
      <c r="F56" s="264">
        <v>270000</v>
      </c>
      <c r="G56" s="264">
        <v>0</v>
      </c>
      <c r="H56" s="264">
        <f t="shared" si="0"/>
        <v>0</v>
      </c>
      <c r="I56" s="264">
        <f t="shared" si="2"/>
        <v>0</v>
      </c>
    </row>
    <row r="57" spans="1:9" ht="6" customHeight="1">
      <c r="A57" s="466"/>
      <c r="B57" s="252"/>
      <c r="C57" s="252"/>
      <c r="D57" s="267"/>
      <c r="E57" s="267"/>
      <c r="F57" s="267"/>
      <c r="G57" s="267"/>
      <c r="H57" s="267"/>
      <c r="I57" s="268"/>
    </row>
    <row r="58" spans="1:9" ht="15.75" customHeight="1">
      <c r="A58" s="396"/>
      <c r="B58" s="396"/>
      <c r="C58" s="393" t="s">
        <v>191</v>
      </c>
      <c r="D58" s="397">
        <v>0</v>
      </c>
      <c r="E58" s="397">
        <f>SUM(E59+E61)</f>
        <v>100000</v>
      </c>
      <c r="F58" s="397">
        <f>SUM(F59+F61)</f>
        <v>100000</v>
      </c>
      <c r="G58" s="397">
        <v>0</v>
      </c>
      <c r="H58" s="397"/>
      <c r="I58" s="397">
        <f t="shared" si="2"/>
        <v>0</v>
      </c>
    </row>
    <row r="59" spans="1:9" ht="15" customHeight="1">
      <c r="A59" s="396" t="s">
        <v>194</v>
      </c>
      <c r="B59" s="396"/>
      <c r="C59" s="393" t="s">
        <v>181</v>
      </c>
      <c r="D59" s="386">
        <v>0</v>
      </c>
      <c r="E59" s="386">
        <f>SUM(E60:E60)</f>
        <v>100000</v>
      </c>
      <c r="F59" s="386">
        <f>SUM(F60:F60)</f>
        <v>100000</v>
      </c>
      <c r="G59" s="386">
        <v>0</v>
      </c>
      <c r="H59" s="386"/>
      <c r="I59" s="386">
        <f t="shared" si="2"/>
        <v>0</v>
      </c>
    </row>
    <row r="60" spans="1:9" ht="14.25" customHeight="1">
      <c r="A60" s="461"/>
      <c r="B60" s="143">
        <v>41</v>
      </c>
      <c r="C60" s="253" t="s">
        <v>43</v>
      </c>
      <c r="D60" s="261">
        <v>0</v>
      </c>
      <c r="E60" s="261">
        <v>100000</v>
      </c>
      <c r="F60" s="261">
        <v>100000</v>
      </c>
      <c r="G60" s="261">
        <v>0</v>
      </c>
      <c r="H60" s="261"/>
      <c r="I60" s="261">
        <f t="shared" si="2"/>
        <v>0</v>
      </c>
    </row>
    <row r="62" spans="1:12" ht="15">
      <c r="A62" s="675" t="s">
        <v>176</v>
      </c>
      <c r="B62" s="675"/>
      <c r="C62" s="675"/>
      <c r="D62" s="675"/>
      <c r="E62" s="675"/>
      <c r="F62" s="675"/>
      <c r="G62" s="675"/>
      <c r="H62" s="675"/>
      <c r="I62" s="675"/>
      <c r="J62" s="675"/>
      <c r="K62" s="675"/>
      <c r="L62" s="675"/>
    </row>
    <row r="63" ht="4.5" customHeight="1"/>
    <row r="64" spans="1:9" ht="60.75" customHeight="1">
      <c r="A64" s="236" t="s">
        <v>5</v>
      </c>
      <c r="B64" s="237" t="s">
        <v>6</v>
      </c>
      <c r="C64" s="238" t="s">
        <v>152</v>
      </c>
      <c r="D64" s="86" t="s">
        <v>221</v>
      </c>
      <c r="E64" s="85" t="s">
        <v>222</v>
      </c>
      <c r="F64" s="85" t="s">
        <v>253</v>
      </c>
      <c r="G64" s="85" t="s">
        <v>223</v>
      </c>
      <c r="H64" s="85" t="s">
        <v>254</v>
      </c>
      <c r="I64" s="85" t="s">
        <v>255</v>
      </c>
    </row>
    <row r="65" spans="1:9" ht="12.75">
      <c r="A65" s="239"/>
      <c r="B65" s="673">
        <v>1</v>
      </c>
      <c r="C65" s="674"/>
      <c r="D65" s="240">
        <v>2</v>
      </c>
      <c r="E65" s="241">
        <v>3</v>
      </c>
      <c r="F65" s="241">
        <v>4</v>
      </c>
      <c r="G65" s="241">
        <v>5</v>
      </c>
      <c r="H65" s="242">
        <v>6</v>
      </c>
      <c r="I65" s="243">
        <v>7</v>
      </c>
    </row>
    <row r="66" spans="1:9" ht="12.75">
      <c r="A66" s="273"/>
      <c r="B66" s="274"/>
      <c r="C66" s="274" t="s">
        <v>164</v>
      </c>
      <c r="D66" s="248">
        <f>SUM(D68+D77+D82+D91+D96+D104)</f>
        <v>1315911.42</v>
      </c>
      <c r="E66" s="248">
        <f>SUM(E68+E77+E82+E91+E96+E104)</f>
        <v>27585494</v>
      </c>
      <c r="F66" s="248">
        <f>SUM(F68+F77+F82+F91+F96+F104)</f>
        <v>27585494</v>
      </c>
      <c r="G66" s="248">
        <f>SUM(G68+G77+G82+G91+G96+G104)</f>
        <v>4640155.509999999</v>
      </c>
      <c r="H66" s="248">
        <f>G66/D66*100</f>
        <v>352.6191383003576</v>
      </c>
      <c r="I66" s="248">
        <f aca="true" t="shared" si="3" ref="I66:I107">G66/F66*100</f>
        <v>16.820998420401676</v>
      </c>
    </row>
    <row r="67" spans="1:9" ht="5.25" customHeight="1">
      <c r="A67" s="239"/>
      <c r="B67" s="276"/>
      <c r="C67" s="276"/>
      <c r="D67" s="277"/>
      <c r="E67" s="277"/>
      <c r="F67" s="277"/>
      <c r="G67" s="277"/>
      <c r="H67" s="277"/>
      <c r="I67" s="278"/>
    </row>
    <row r="68" spans="1:9" ht="12.75">
      <c r="A68" s="279"/>
      <c r="B68" s="255"/>
      <c r="C68" s="271" t="s">
        <v>153</v>
      </c>
      <c r="D68" s="256">
        <f>SUM(D69+D74)</f>
        <v>465595.19</v>
      </c>
      <c r="E68" s="256">
        <f>SUM(E69+E74)</f>
        <v>1030000</v>
      </c>
      <c r="F68" s="256">
        <f>SUM(F69+F74)</f>
        <v>1030000</v>
      </c>
      <c r="G68" s="256">
        <f>SUM(G69+G74)</f>
        <v>478244.97</v>
      </c>
      <c r="H68" s="256">
        <f aca="true" t="shared" si="4" ref="H68:H75">G68/D68*100</f>
        <v>102.7169052154512</v>
      </c>
      <c r="I68" s="256">
        <f t="shared" si="3"/>
        <v>46.43155048543689</v>
      </c>
    </row>
    <row r="69" spans="1:9" ht="12.75">
      <c r="A69" s="142">
        <v>3</v>
      </c>
      <c r="B69" s="258"/>
      <c r="C69" s="142" t="s">
        <v>24</v>
      </c>
      <c r="D69" s="259">
        <f>SUM(D70:D73)</f>
        <v>462445.21</v>
      </c>
      <c r="E69" s="259">
        <f>SUM(E70:E73)</f>
        <v>983000</v>
      </c>
      <c r="F69" s="259">
        <f>SUM(F70:F73)</f>
        <v>983000</v>
      </c>
      <c r="G69" s="259">
        <f>SUM(G70:G73)</f>
        <v>478244.97</v>
      </c>
      <c r="H69" s="259">
        <f t="shared" si="4"/>
        <v>103.4165690677172</v>
      </c>
      <c r="I69" s="259">
        <f t="shared" si="3"/>
        <v>48.651573753814844</v>
      </c>
    </row>
    <row r="70" spans="1:9" ht="12.75">
      <c r="A70" s="142"/>
      <c r="B70" s="143">
        <v>31</v>
      </c>
      <c r="C70" s="143" t="s">
        <v>25</v>
      </c>
      <c r="D70" s="261">
        <v>136875.99</v>
      </c>
      <c r="E70" s="261">
        <v>338500</v>
      </c>
      <c r="F70" s="261">
        <v>338500</v>
      </c>
      <c r="G70" s="261">
        <v>148341.68</v>
      </c>
      <c r="H70" s="261">
        <f t="shared" si="4"/>
        <v>108.37669922971882</v>
      </c>
      <c r="I70" s="261">
        <f t="shared" si="3"/>
        <v>43.823243722304284</v>
      </c>
    </row>
    <row r="71" spans="1:9" ht="12.75">
      <c r="A71" s="142"/>
      <c r="B71" s="143">
        <v>32</v>
      </c>
      <c r="C71" s="290" t="s">
        <v>29</v>
      </c>
      <c r="D71" s="261">
        <v>248293.95</v>
      </c>
      <c r="E71" s="261">
        <v>471000</v>
      </c>
      <c r="F71" s="261">
        <v>471000</v>
      </c>
      <c r="G71" s="261">
        <v>282329.91</v>
      </c>
      <c r="H71" s="261">
        <f t="shared" si="4"/>
        <v>113.70792965354168</v>
      </c>
      <c r="I71" s="261">
        <f t="shared" si="3"/>
        <v>59.942656050955414</v>
      </c>
    </row>
    <row r="72" spans="1:9" ht="12.75">
      <c r="A72" s="142"/>
      <c r="B72" s="143">
        <v>34</v>
      </c>
      <c r="C72" s="290" t="s">
        <v>35</v>
      </c>
      <c r="D72" s="261">
        <v>5832.07</v>
      </c>
      <c r="E72" s="261">
        <v>106000</v>
      </c>
      <c r="F72" s="261">
        <v>106000</v>
      </c>
      <c r="G72" s="261">
        <v>28162.19</v>
      </c>
      <c r="H72" s="261">
        <f t="shared" si="4"/>
        <v>482.88497908975717</v>
      </c>
      <c r="I72" s="261">
        <f t="shared" si="3"/>
        <v>26.568103773584905</v>
      </c>
    </row>
    <row r="73" spans="1:9" ht="12.75">
      <c r="A73" s="142"/>
      <c r="B73" s="285">
        <v>38</v>
      </c>
      <c r="C73" s="291" t="s">
        <v>39</v>
      </c>
      <c r="D73" s="264">
        <v>71443.2</v>
      </c>
      <c r="E73" s="264">
        <v>67500</v>
      </c>
      <c r="F73" s="264">
        <v>67500</v>
      </c>
      <c r="G73" s="264">
        <v>19411.19</v>
      </c>
      <c r="H73" s="264">
        <f t="shared" si="4"/>
        <v>27.170101563199857</v>
      </c>
      <c r="I73" s="264">
        <f t="shared" si="3"/>
        <v>28.757318518518517</v>
      </c>
    </row>
    <row r="74" spans="1:9" ht="12.75">
      <c r="A74" s="142">
        <v>4</v>
      </c>
      <c r="B74" s="142"/>
      <c r="C74" s="142" t="s">
        <v>42</v>
      </c>
      <c r="D74" s="292">
        <f>SUM(D75)</f>
        <v>3149.98</v>
      </c>
      <c r="E74" s="292">
        <f>SUM(E75)</f>
        <v>47000</v>
      </c>
      <c r="F74" s="292">
        <f>SUM(F75)</f>
        <v>47000</v>
      </c>
      <c r="G74" s="292">
        <f>SUM(G75)</f>
        <v>0</v>
      </c>
      <c r="H74" s="292">
        <f t="shared" si="4"/>
        <v>0</v>
      </c>
      <c r="I74" s="292">
        <f t="shared" si="3"/>
        <v>0</v>
      </c>
    </row>
    <row r="75" spans="1:9" ht="12.75">
      <c r="A75" s="284"/>
      <c r="B75" s="285">
        <v>42</v>
      </c>
      <c r="C75" s="291" t="s">
        <v>45</v>
      </c>
      <c r="D75" s="264">
        <v>3149.98</v>
      </c>
      <c r="E75" s="264">
        <v>47000</v>
      </c>
      <c r="F75" s="264">
        <v>47000</v>
      </c>
      <c r="G75" s="264">
        <v>0</v>
      </c>
      <c r="H75" s="264">
        <f t="shared" si="4"/>
        <v>0</v>
      </c>
      <c r="I75" s="264">
        <f t="shared" si="3"/>
        <v>0</v>
      </c>
    </row>
    <row r="76" spans="1:9" ht="6" customHeight="1">
      <c r="A76" s="287"/>
      <c r="B76" s="252"/>
      <c r="C76" s="293"/>
      <c r="D76" s="267"/>
      <c r="E76" s="267"/>
      <c r="F76" s="267"/>
      <c r="G76" s="267"/>
      <c r="H76" s="267"/>
      <c r="I76" s="268"/>
    </row>
    <row r="77" spans="1:9" ht="12.75">
      <c r="A77" s="271"/>
      <c r="B77" s="255"/>
      <c r="C77" s="271" t="s">
        <v>154</v>
      </c>
      <c r="D77" s="256">
        <f>SUM(D78)</f>
        <v>10396.21</v>
      </c>
      <c r="E77" s="256">
        <f>SUM(E78)</f>
        <v>145000</v>
      </c>
      <c r="F77" s="256">
        <f>SUM(F78)</f>
        <v>145000</v>
      </c>
      <c r="G77" s="256">
        <f>SUM(G78)</f>
        <v>106280.34</v>
      </c>
      <c r="H77" s="256">
        <f>G77/D77*100</f>
        <v>1022.2988954628657</v>
      </c>
      <c r="I77" s="256">
        <f t="shared" si="3"/>
        <v>73.29678620689654</v>
      </c>
    </row>
    <row r="78" spans="1:9" ht="12.75">
      <c r="A78" s="142">
        <v>3</v>
      </c>
      <c r="B78" s="257"/>
      <c r="C78" s="142" t="s">
        <v>24</v>
      </c>
      <c r="D78" s="259">
        <f>SUM(D79:D80)</f>
        <v>10396.21</v>
      </c>
      <c r="E78" s="259">
        <f>SUM(E79:E80)</f>
        <v>145000</v>
      </c>
      <c r="F78" s="259">
        <f>SUM(F79:F80)</f>
        <v>145000</v>
      </c>
      <c r="G78" s="259">
        <f>SUM(G79:G80)</f>
        <v>106280.34</v>
      </c>
      <c r="H78" s="259">
        <f>G78/D78*100</f>
        <v>1022.2988954628657</v>
      </c>
      <c r="I78" s="259">
        <f t="shared" si="3"/>
        <v>73.29678620689654</v>
      </c>
    </row>
    <row r="79" spans="1:9" ht="12.75">
      <c r="A79" s="142"/>
      <c r="B79" s="143">
        <v>32</v>
      </c>
      <c r="C79" s="290" t="s">
        <v>29</v>
      </c>
      <c r="D79" s="261">
        <v>396.21</v>
      </c>
      <c r="E79" s="261">
        <v>20000</v>
      </c>
      <c r="F79" s="261">
        <v>20000</v>
      </c>
      <c r="G79" s="261">
        <v>18280.34</v>
      </c>
      <c r="H79" s="261">
        <f>G79/D79*100</f>
        <v>4613.800762222054</v>
      </c>
      <c r="I79" s="261">
        <f t="shared" si="3"/>
        <v>91.40169999999999</v>
      </c>
    </row>
    <row r="80" spans="1:9" ht="12.75">
      <c r="A80" s="284"/>
      <c r="B80" s="285">
        <v>38</v>
      </c>
      <c r="C80" s="291" t="s">
        <v>39</v>
      </c>
      <c r="D80" s="264">
        <v>10000</v>
      </c>
      <c r="E80" s="264">
        <v>125000</v>
      </c>
      <c r="F80" s="264">
        <v>125000</v>
      </c>
      <c r="G80" s="264">
        <v>88000</v>
      </c>
      <c r="H80" s="264">
        <f>G80/D80*100</f>
        <v>880.0000000000001</v>
      </c>
      <c r="I80" s="264">
        <f t="shared" si="3"/>
        <v>70.39999999999999</v>
      </c>
    </row>
    <row r="81" spans="1:9" ht="6.75" customHeight="1">
      <c r="A81" s="287"/>
      <c r="B81" s="252"/>
      <c r="C81" s="293"/>
      <c r="D81" s="267"/>
      <c r="E81" s="267"/>
      <c r="F81" s="267"/>
      <c r="G81" s="267"/>
      <c r="H81" s="267"/>
      <c r="I81" s="268"/>
    </row>
    <row r="82" spans="1:9" ht="12.75">
      <c r="A82" s="271"/>
      <c r="B82" s="269"/>
      <c r="C82" s="271" t="s">
        <v>155</v>
      </c>
      <c r="D82" s="256">
        <f>SUM(D83+D87)</f>
        <v>658796</v>
      </c>
      <c r="E82" s="256">
        <f>SUM(E83+E87)</f>
        <v>24750494</v>
      </c>
      <c r="F82" s="256">
        <f>SUM(F83+F87)</f>
        <v>24750494</v>
      </c>
      <c r="G82" s="256">
        <f>SUM(G83+G87)</f>
        <v>3709899.08</v>
      </c>
      <c r="H82" s="256">
        <f aca="true" t="shared" si="5" ref="H82:H89">G82/D82*100</f>
        <v>563.1332127092453</v>
      </c>
      <c r="I82" s="256">
        <f t="shared" si="3"/>
        <v>14.98919205410607</v>
      </c>
    </row>
    <row r="83" spans="1:9" ht="12.75">
      <c r="A83" s="142">
        <v>3</v>
      </c>
      <c r="B83" s="258"/>
      <c r="C83" s="142" t="s">
        <v>24</v>
      </c>
      <c r="D83" s="259">
        <f>SUM(D84:D86)</f>
        <v>345938.71</v>
      </c>
      <c r="E83" s="259">
        <f>SUM(E84:E86)</f>
        <v>2708000</v>
      </c>
      <c r="F83" s="259">
        <f>SUM(F84:F86)</f>
        <v>2708000</v>
      </c>
      <c r="G83" s="259">
        <f>SUM(G84:G86)</f>
        <v>164938.52</v>
      </c>
      <c r="H83" s="259">
        <f t="shared" si="5"/>
        <v>47.67853820117441</v>
      </c>
      <c r="I83" s="259">
        <f t="shared" si="3"/>
        <v>6.090787296898079</v>
      </c>
    </row>
    <row r="84" spans="1:9" ht="12.75">
      <c r="A84" s="142"/>
      <c r="B84" s="143">
        <v>32</v>
      </c>
      <c r="C84" s="143" t="s">
        <v>29</v>
      </c>
      <c r="D84" s="261">
        <v>345938.71</v>
      </c>
      <c r="E84" s="261">
        <v>508000</v>
      </c>
      <c r="F84" s="261">
        <v>508000</v>
      </c>
      <c r="G84" s="261">
        <v>154938.52</v>
      </c>
      <c r="H84" s="261">
        <f t="shared" si="5"/>
        <v>44.787852738422934</v>
      </c>
      <c r="I84" s="261">
        <f t="shared" si="3"/>
        <v>30.49970866141732</v>
      </c>
    </row>
    <row r="85" spans="1:9" ht="12.75">
      <c r="A85" s="142"/>
      <c r="B85" s="143">
        <v>35</v>
      </c>
      <c r="C85" s="394" t="s">
        <v>125</v>
      </c>
      <c r="D85" s="261">
        <v>0</v>
      </c>
      <c r="E85" s="261">
        <v>100000</v>
      </c>
      <c r="F85" s="261">
        <v>100000</v>
      </c>
      <c r="G85" s="261">
        <v>0</v>
      </c>
      <c r="H85" s="261"/>
      <c r="I85" s="261">
        <f t="shared" si="3"/>
        <v>0</v>
      </c>
    </row>
    <row r="86" spans="1:9" ht="12.75">
      <c r="A86" s="142"/>
      <c r="B86" s="143">
        <v>38</v>
      </c>
      <c r="C86" s="143" t="s">
        <v>39</v>
      </c>
      <c r="D86" s="261">
        <v>0</v>
      </c>
      <c r="E86" s="261">
        <v>2100000</v>
      </c>
      <c r="F86" s="261">
        <v>2100000</v>
      </c>
      <c r="G86" s="261">
        <v>10000</v>
      </c>
      <c r="H86" s="261"/>
      <c r="I86" s="261">
        <f t="shared" si="3"/>
        <v>0.4761904761904762</v>
      </c>
    </row>
    <row r="87" spans="1:9" ht="12.75">
      <c r="A87" s="142">
        <v>4</v>
      </c>
      <c r="B87" s="142"/>
      <c r="C87" s="142" t="s">
        <v>42</v>
      </c>
      <c r="D87" s="259">
        <f>SUM(D88:D89)</f>
        <v>312857.29</v>
      </c>
      <c r="E87" s="259">
        <f>SUM(E88:E89)</f>
        <v>22042494</v>
      </c>
      <c r="F87" s="259">
        <f>SUM(F88:F89)</f>
        <v>22042494</v>
      </c>
      <c r="G87" s="259">
        <f>SUM(G88:G89)</f>
        <v>3544960.56</v>
      </c>
      <c r="H87" s="259">
        <f t="shared" si="5"/>
        <v>1133.0918835229954</v>
      </c>
      <c r="I87" s="259">
        <f t="shared" si="3"/>
        <v>16.082393217391825</v>
      </c>
    </row>
    <row r="88" spans="1:9" ht="12.75">
      <c r="A88" s="142"/>
      <c r="B88" s="143">
        <v>41</v>
      </c>
      <c r="C88" s="143" t="s">
        <v>43</v>
      </c>
      <c r="D88" s="261">
        <v>0</v>
      </c>
      <c r="E88" s="261">
        <v>370000</v>
      </c>
      <c r="F88" s="261">
        <v>370000</v>
      </c>
      <c r="G88" s="261">
        <v>0</v>
      </c>
      <c r="H88" s="261"/>
      <c r="I88" s="261">
        <f t="shared" si="3"/>
        <v>0</v>
      </c>
    </row>
    <row r="89" spans="1:9" ht="12.75">
      <c r="A89" s="284"/>
      <c r="B89" s="285">
        <v>42</v>
      </c>
      <c r="C89" s="285" t="s">
        <v>45</v>
      </c>
      <c r="D89" s="264">
        <v>312857.29</v>
      </c>
      <c r="E89" s="264">
        <v>21672494</v>
      </c>
      <c r="F89" s="264">
        <v>21672494</v>
      </c>
      <c r="G89" s="264">
        <v>3544960.56</v>
      </c>
      <c r="H89" s="264">
        <f t="shared" si="5"/>
        <v>1133.0918835229954</v>
      </c>
      <c r="I89" s="264">
        <f t="shared" si="3"/>
        <v>16.35695716422854</v>
      </c>
    </row>
    <row r="90" spans="1:9" ht="7.5" customHeight="1">
      <c r="A90" s="287"/>
      <c r="B90" s="252"/>
      <c r="C90" s="252"/>
      <c r="D90" s="267"/>
      <c r="E90" s="267"/>
      <c r="F90" s="267"/>
      <c r="G90" s="267"/>
      <c r="H90" s="267"/>
      <c r="I90" s="268"/>
    </row>
    <row r="91" spans="1:9" ht="12.75">
      <c r="A91" s="271"/>
      <c r="B91" s="255"/>
      <c r="C91" s="271" t="s">
        <v>156</v>
      </c>
      <c r="D91" s="256">
        <f>SUM(D92)</f>
        <v>99438.17</v>
      </c>
      <c r="E91" s="256">
        <f>SUM(E92)</f>
        <v>990000</v>
      </c>
      <c r="F91" s="256">
        <f>SUM(F92)</f>
        <v>990000</v>
      </c>
      <c r="G91" s="256">
        <f>SUM(G92)</f>
        <v>93652.85</v>
      </c>
      <c r="H91" s="256">
        <f>G91/D91*100</f>
        <v>94.18199268952759</v>
      </c>
      <c r="I91" s="256">
        <f t="shared" si="3"/>
        <v>9.45988383838384</v>
      </c>
    </row>
    <row r="92" spans="1:9" ht="12.75">
      <c r="A92" s="142">
        <v>3</v>
      </c>
      <c r="B92" s="258"/>
      <c r="C92" s="142" t="s">
        <v>24</v>
      </c>
      <c r="D92" s="259">
        <f>SUM(D93:D94)</f>
        <v>99438.17</v>
      </c>
      <c r="E92" s="259">
        <f>SUM(E93:E94)</f>
        <v>990000</v>
      </c>
      <c r="F92" s="259">
        <f>SUM(F93:F94)</f>
        <v>990000</v>
      </c>
      <c r="G92" s="259">
        <f>SUM(G93:G94)</f>
        <v>93652.85</v>
      </c>
      <c r="H92" s="259">
        <f>G92/D92*100</f>
        <v>94.18199268952759</v>
      </c>
      <c r="I92" s="259">
        <f t="shared" si="3"/>
        <v>9.45988383838384</v>
      </c>
    </row>
    <row r="93" spans="1:9" ht="12.75">
      <c r="A93" s="142"/>
      <c r="B93" s="143">
        <v>32</v>
      </c>
      <c r="C93" s="143" t="s">
        <v>29</v>
      </c>
      <c r="D93" s="191">
        <v>38218.75</v>
      </c>
      <c r="E93" s="261">
        <v>650000</v>
      </c>
      <c r="F93" s="261">
        <v>650000</v>
      </c>
      <c r="G93" s="261">
        <v>40727.75</v>
      </c>
      <c r="H93" s="261">
        <f>G93/D93*100</f>
        <v>106.56484055600981</v>
      </c>
      <c r="I93" s="261">
        <f t="shared" si="3"/>
        <v>6.265807692307693</v>
      </c>
    </row>
    <row r="94" spans="1:9" ht="12.75">
      <c r="A94" s="142"/>
      <c r="B94" s="143">
        <v>38</v>
      </c>
      <c r="C94" s="143" t="s">
        <v>39</v>
      </c>
      <c r="D94" s="261">
        <v>61219.42</v>
      </c>
      <c r="E94" s="261">
        <v>340000</v>
      </c>
      <c r="F94" s="261">
        <v>340000</v>
      </c>
      <c r="G94" s="261">
        <v>52925.1</v>
      </c>
      <c r="H94" s="261">
        <f>G94/D94*100</f>
        <v>86.45148875961254</v>
      </c>
      <c r="I94" s="261">
        <f t="shared" si="3"/>
        <v>15.566205882352941</v>
      </c>
    </row>
    <row r="95" spans="1:9" ht="7.5" customHeight="1">
      <c r="A95" s="287"/>
      <c r="B95" s="252"/>
      <c r="C95" s="252"/>
      <c r="D95" s="252"/>
      <c r="E95" s="252"/>
      <c r="F95" s="252"/>
      <c r="G95" s="252"/>
      <c r="H95" s="252"/>
      <c r="I95" s="253"/>
    </row>
    <row r="96" spans="1:9" ht="12.75">
      <c r="A96" s="271"/>
      <c r="B96" s="255"/>
      <c r="C96" s="271" t="s">
        <v>157</v>
      </c>
      <c r="D96" s="256">
        <f>SUM(D97)</f>
        <v>65794.27</v>
      </c>
      <c r="E96" s="256">
        <f>SUM(E97)</f>
        <v>600000</v>
      </c>
      <c r="F96" s="256">
        <f>SUM(F97)</f>
        <v>600000</v>
      </c>
      <c r="G96" s="256">
        <f>SUM(G97)</f>
        <v>242435.77</v>
      </c>
      <c r="H96" s="256">
        <f>G96/D96*100</f>
        <v>368.47550706163315</v>
      </c>
      <c r="I96" s="256">
        <f t="shared" si="3"/>
        <v>40.40596166666667</v>
      </c>
    </row>
    <row r="97" spans="1:9" ht="12.75">
      <c r="A97" s="142">
        <v>3</v>
      </c>
      <c r="B97" s="258"/>
      <c r="C97" s="142" t="s">
        <v>24</v>
      </c>
      <c r="D97" s="259">
        <f>SUM(D98:D102)</f>
        <v>65794.27</v>
      </c>
      <c r="E97" s="259">
        <f>SUM(E98:E102)</f>
        <v>600000</v>
      </c>
      <c r="F97" s="259">
        <f>SUM(F98:F102)</f>
        <v>600000</v>
      </c>
      <c r="G97" s="259">
        <f>SUM(G98:G102)</f>
        <v>242435.77</v>
      </c>
      <c r="H97" s="259">
        <f>G97/D97*100</f>
        <v>368.47550706163315</v>
      </c>
      <c r="I97" s="259">
        <f t="shared" si="3"/>
        <v>40.40596166666667</v>
      </c>
    </row>
    <row r="98" spans="1:9" ht="12.75">
      <c r="A98" s="142"/>
      <c r="B98" s="143">
        <v>32</v>
      </c>
      <c r="C98" s="143" t="s">
        <v>29</v>
      </c>
      <c r="D98" s="261">
        <v>23140.67</v>
      </c>
      <c r="E98" s="261">
        <v>89000</v>
      </c>
      <c r="F98" s="261">
        <v>89000</v>
      </c>
      <c r="G98" s="261">
        <v>29307.41</v>
      </c>
      <c r="H98" s="261">
        <f>G98/D98*100</f>
        <v>126.64892589540409</v>
      </c>
      <c r="I98" s="261">
        <f t="shared" si="3"/>
        <v>32.92967415730337</v>
      </c>
    </row>
    <row r="99" spans="1:9" ht="12.75">
      <c r="A99" s="142"/>
      <c r="B99" s="143">
        <v>35</v>
      </c>
      <c r="C99" s="143" t="s">
        <v>125</v>
      </c>
      <c r="D99" s="261">
        <v>40131</v>
      </c>
      <c r="E99" s="261">
        <v>300000</v>
      </c>
      <c r="F99" s="261">
        <v>300000</v>
      </c>
      <c r="G99" s="261">
        <v>158677.36</v>
      </c>
      <c r="H99" s="261">
        <f>G99/D99*100</f>
        <v>395.3984700107149</v>
      </c>
      <c r="I99" s="261">
        <f t="shared" si="3"/>
        <v>52.892453333333336</v>
      </c>
    </row>
    <row r="100" spans="1:9" ht="12.75">
      <c r="A100" s="284"/>
      <c r="B100" s="285">
        <v>36</v>
      </c>
      <c r="C100" s="394" t="s">
        <v>195</v>
      </c>
      <c r="D100" s="264">
        <v>0</v>
      </c>
      <c r="E100" s="264">
        <v>7000</v>
      </c>
      <c r="F100" s="264">
        <v>7000</v>
      </c>
      <c r="G100" s="264">
        <v>488</v>
      </c>
      <c r="H100" s="264"/>
      <c r="I100" s="264">
        <f t="shared" si="3"/>
        <v>6.9714285714285715</v>
      </c>
    </row>
    <row r="101" spans="1:9" ht="22.5" customHeight="1">
      <c r="A101" s="284"/>
      <c r="B101" s="285">
        <v>37</v>
      </c>
      <c r="C101" s="144" t="s">
        <v>144</v>
      </c>
      <c r="D101" s="264">
        <v>0</v>
      </c>
      <c r="E101" s="264">
        <v>204000</v>
      </c>
      <c r="F101" s="264">
        <v>204000</v>
      </c>
      <c r="G101" s="264">
        <v>53963</v>
      </c>
      <c r="H101" s="264"/>
      <c r="I101" s="264">
        <f t="shared" si="3"/>
        <v>26.452450980392157</v>
      </c>
    </row>
    <row r="102" spans="1:9" ht="12.75">
      <c r="A102" s="284"/>
      <c r="B102" s="285">
        <v>38</v>
      </c>
      <c r="C102" s="285" t="s">
        <v>39</v>
      </c>
      <c r="D102" s="264">
        <v>2522.6</v>
      </c>
      <c r="E102" s="264">
        <v>0</v>
      </c>
      <c r="F102" s="264">
        <v>0</v>
      </c>
      <c r="G102" s="264">
        <v>0</v>
      </c>
      <c r="H102" s="264">
        <f>G102/D102*100</f>
        <v>0</v>
      </c>
      <c r="I102" s="264"/>
    </row>
    <row r="103" spans="1:9" ht="6.75" customHeight="1">
      <c r="A103" s="287"/>
      <c r="B103" s="252"/>
      <c r="C103" s="252"/>
      <c r="D103" s="252"/>
      <c r="E103" s="252"/>
      <c r="F103" s="252"/>
      <c r="G103" s="252"/>
      <c r="H103" s="252"/>
      <c r="I103" s="253"/>
    </row>
    <row r="104" spans="1:9" ht="12.75">
      <c r="A104" s="271"/>
      <c r="B104" s="255"/>
      <c r="C104" s="271" t="s">
        <v>158</v>
      </c>
      <c r="D104" s="256">
        <f>SUM(D105)</f>
        <v>15891.58</v>
      </c>
      <c r="E104" s="256">
        <f>SUM(E105)</f>
        <v>70000</v>
      </c>
      <c r="F104" s="256">
        <f>SUM(F105)</f>
        <v>70000</v>
      </c>
      <c r="G104" s="256">
        <f>SUM(G105)</f>
        <v>9642.5</v>
      </c>
      <c r="H104" s="256">
        <f>G104/D104*100</f>
        <v>60.676786071617805</v>
      </c>
      <c r="I104" s="256">
        <f t="shared" si="3"/>
        <v>13.775</v>
      </c>
    </row>
    <row r="105" spans="1:9" ht="12.75">
      <c r="A105" s="142">
        <v>3</v>
      </c>
      <c r="B105" s="258"/>
      <c r="C105" s="142" t="s">
        <v>24</v>
      </c>
      <c r="D105" s="259">
        <f>SUM(D106:D107)</f>
        <v>15891.58</v>
      </c>
      <c r="E105" s="259">
        <f>SUM(E106:E107)</f>
        <v>70000</v>
      </c>
      <c r="F105" s="259">
        <f>SUM(F106:F107)</f>
        <v>70000</v>
      </c>
      <c r="G105" s="259">
        <f>SUM(G106:G107)</f>
        <v>9642.5</v>
      </c>
      <c r="H105" s="259">
        <f>G105/D105*100</f>
        <v>60.676786071617805</v>
      </c>
      <c r="I105" s="259">
        <f t="shared" si="3"/>
        <v>13.775</v>
      </c>
    </row>
    <row r="106" spans="1:9" ht="24" customHeight="1">
      <c r="A106" s="142"/>
      <c r="B106" s="143">
        <v>37</v>
      </c>
      <c r="C106" s="144" t="s">
        <v>144</v>
      </c>
      <c r="D106" s="261">
        <v>15891.58</v>
      </c>
      <c r="E106" s="261">
        <v>61000</v>
      </c>
      <c r="F106" s="261">
        <v>61000</v>
      </c>
      <c r="G106" s="261">
        <v>9642.5</v>
      </c>
      <c r="H106" s="261">
        <f>G106/D106*100</f>
        <v>60.676786071617805</v>
      </c>
      <c r="I106" s="261">
        <f t="shared" si="3"/>
        <v>15.807377049180326</v>
      </c>
    </row>
    <row r="107" spans="1:9" ht="12.75">
      <c r="A107" s="142"/>
      <c r="B107" s="143">
        <v>38</v>
      </c>
      <c r="C107" s="143" t="s">
        <v>39</v>
      </c>
      <c r="D107" s="261">
        <v>0</v>
      </c>
      <c r="E107" s="261">
        <v>9000</v>
      </c>
      <c r="F107" s="261">
        <v>9000</v>
      </c>
      <c r="G107" s="261">
        <v>0</v>
      </c>
      <c r="H107" s="261"/>
      <c r="I107" s="261">
        <f t="shared" si="3"/>
        <v>0</v>
      </c>
    </row>
  </sheetData>
  <sheetProtection/>
  <mergeCells count="3">
    <mergeCell ref="B4:C4"/>
    <mergeCell ref="B65:C65"/>
    <mergeCell ref="A62:L6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40">
      <selection activeCell="H59" sqref="H59"/>
    </sheetView>
  </sheetViews>
  <sheetFormatPr defaultColWidth="9.140625" defaultRowHeight="15"/>
  <cols>
    <col min="1" max="1" width="2.8515625" style="0" customWidth="1"/>
    <col min="2" max="2" width="3.421875" style="0" customWidth="1"/>
    <col min="3" max="3" width="4.140625" style="0" customWidth="1"/>
    <col min="4" max="4" width="4.8515625" style="0" customWidth="1"/>
    <col min="5" max="5" width="5.421875" style="0" customWidth="1"/>
    <col min="6" max="6" width="58.140625" style="0" customWidth="1"/>
    <col min="7" max="8" width="10.28125" style="0" customWidth="1"/>
    <col min="9" max="9" width="0.9921875" style="0" customWidth="1"/>
    <col min="10" max="10" width="12.421875" style="0" customWidth="1"/>
    <col min="11" max="11" width="9.421875" style="0" customWidth="1"/>
    <col min="12" max="12" width="7.57421875" style="0" customWidth="1"/>
  </cols>
  <sheetData>
    <row r="1" spans="1:12" ht="15">
      <c r="A1" s="689" t="s">
        <v>127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</row>
    <row r="2" spans="1:12" ht="2.2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9.5" customHeight="1">
      <c r="A3" s="349" t="s">
        <v>180</v>
      </c>
      <c r="B3" s="349"/>
      <c r="C3" s="350"/>
      <c r="D3" s="350"/>
      <c r="E3" s="350"/>
      <c r="F3" s="351"/>
      <c r="G3" s="351"/>
      <c r="H3" s="352"/>
      <c r="I3" s="352"/>
      <c r="J3" s="352"/>
      <c r="K3" s="353"/>
      <c r="L3" s="353"/>
    </row>
    <row r="4" spans="1:12" ht="30" customHeight="1">
      <c r="A4" s="691" t="s">
        <v>245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</row>
    <row r="5" spans="1:12" ht="7.5" customHeight="1">
      <c r="A5" s="354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3"/>
    </row>
    <row r="6" spans="1:12" ht="15.75" customHeight="1">
      <c r="A6" s="687" t="s">
        <v>177</v>
      </c>
      <c r="B6" s="687"/>
      <c r="C6" s="687"/>
      <c r="D6" s="687"/>
      <c r="E6" s="687"/>
      <c r="F6" s="687"/>
      <c r="G6" s="687"/>
      <c r="H6" s="688"/>
      <c r="I6" s="688"/>
      <c r="J6" s="687"/>
      <c r="K6" s="353"/>
      <c r="L6" s="353"/>
    </row>
    <row r="7" spans="1:12" ht="71.25" customHeight="1">
      <c r="A7" s="294" t="s">
        <v>5</v>
      </c>
      <c r="B7" s="295" t="s">
        <v>6</v>
      </c>
      <c r="C7" s="295" t="s">
        <v>7</v>
      </c>
      <c r="D7" s="296" t="s">
        <v>60</v>
      </c>
      <c r="E7" s="511"/>
      <c r="F7" s="512" t="s">
        <v>159</v>
      </c>
      <c r="G7" s="298" t="s">
        <v>221</v>
      </c>
      <c r="H7" s="702" t="s">
        <v>222</v>
      </c>
      <c r="I7" s="703"/>
      <c r="J7" s="520" t="s">
        <v>223</v>
      </c>
      <c r="K7" s="299" t="s">
        <v>224</v>
      </c>
      <c r="L7" s="300" t="s">
        <v>226</v>
      </c>
    </row>
    <row r="8" spans="1:12" ht="12" customHeight="1">
      <c r="A8" s="301"/>
      <c r="B8" s="508"/>
      <c r="C8" s="508"/>
      <c r="D8" s="510"/>
      <c r="E8" s="509"/>
      <c r="F8" s="297">
        <v>1</v>
      </c>
      <c r="G8" s="513">
        <v>2</v>
      </c>
      <c r="H8" s="704">
        <v>3</v>
      </c>
      <c r="I8" s="703"/>
      <c r="J8" s="498">
        <v>5</v>
      </c>
      <c r="K8" s="302">
        <v>6</v>
      </c>
      <c r="L8" s="303">
        <v>7</v>
      </c>
    </row>
    <row r="9" spans="1:12" ht="15">
      <c r="A9" s="507">
        <v>8</v>
      </c>
      <c r="B9" s="514"/>
      <c r="C9" s="514"/>
      <c r="D9" s="507"/>
      <c r="E9" s="699" t="s">
        <v>49</v>
      </c>
      <c r="F9" s="700"/>
      <c r="G9" s="500">
        <v>0</v>
      </c>
      <c r="H9" s="705">
        <v>6500000</v>
      </c>
      <c r="I9" s="706"/>
      <c r="J9" s="501">
        <v>1494147.66</v>
      </c>
      <c r="K9" s="502"/>
      <c r="L9" s="502">
        <f>J9/H9*100</f>
        <v>22.986887076923075</v>
      </c>
    </row>
    <row r="10" spans="1:12" ht="15">
      <c r="A10" s="499"/>
      <c r="B10" s="306">
        <v>84</v>
      </c>
      <c r="C10" s="306"/>
      <c r="D10" s="306"/>
      <c r="E10" s="701" t="s">
        <v>246</v>
      </c>
      <c r="F10" s="694"/>
      <c r="G10" s="515">
        <v>0</v>
      </c>
      <c r="H10" s="707">
        <v>6500000</v>
      </c>
      <c r="I10" s="708"/>
      <c r="J10" s="516">
        <v>1494147.66</v>
      </c>
      <c r="K10" s="517"/>
      <c r="L10" s="517">
        <f aca="true" t="shared" si="0" ref="L10:L20">J10/H10*100</f>
        <v>22.986887076923075</v>
      </c>
    </row>
    <row r="11" spans="1:12" ht="21.75" customHeight="1">
      <c r="A11" s="499"/>
      <c r="B11" s="306"/>
      <c r="C11" s="306">
        <v>844</v>
      </c>
      <c r="D11" s="306"/>
      <c r="E11" s="701" t="s">
        <v>247</v>
      </c>
      <c r="F11" s="694"/>
      <c r="G11" s="515">
        <v>0</v>
      </c>
      <c r="H11" s="707">
        <v>6500000</v>
      </c>
      <c r="I11" s="708"/>
      <c r="J11" s="516">
        <v>1494147.66</v>
      </c>
      <c r="K11" s="517"/>
      <c r="L11" s="517">
        <f t="shared" si="0"/>
        <v>22.986887076923075</v>
      </c>
    </row>
    <row r="12" spans="1:12" ht="24.75" customHeight="1">
      <c r="A12" s="499"/>
      <c r="B12" s="306"/>
      <c r="C12" s="306"/>
      <c r="D12" s="306">
        <v>8443</v>
      </c>
      <c r="E12" s="701" t="s">
        <v>248</v>
      </c>
      <c r="F12" s="694"/>
      <c r="G12" s="515">
        <v>0</v>
      </c>
      <c r="H12" s="707">
        <v>6500000</v>
      </c>
      <c r="I12" s="708"/>
      <c r="J12" s="516">
        <v>1494147.66</v>
      </c>
      <c r="K12" s="517"/>
      <c r="L12" s="517">
        <f t="shared" si="0"/>
        <v>22.986887076923075</v>
      </c>
    </row>
    <row r="13" spans="1:12" ht="6.75" customHeight="1">
      <c r="A13" s="709"/>
      <c r="B13" s="710"/>
      <c r="C13" s="710"/>
      <c r="D13" s="710"/>
      <c r="E13" s="710"/>
      <c r="F13" s="710"/>
      <c r="G13" s="710"/>
      <c r="H13" s="710"/>
      <c r="I13" s="710"/>
      <c r="J13" s="710"/>
      <c r="K13" s="710"/>
      <c r="L13" s="711"/>
    </row>
    <row r="14" spans="1:12" ht="15">
      <c r="A14" s="504">
        <v>5</v>
      </c>
      <c r="B14" s="504"/>
      <c r="C14" s="504"/>
      <c r="D14" s="505"/>
      <c r="E14" s="712" t="s">
        <v>136</v>
      </c>
      <c r="F14" s="677"/>
      <c r="G14" s="503">
        <f>SUM(G15+G18)</f>
        <v>171428.58</v>
      </c>
      <c r="H14" s="718">
        <f>SUM(H15+H18)</f>
        <v>6700000</v>
      </c>
      <c r="I14" s="677"/>
      <c r="J14" s="503">
        <f>SUM(J15+J18)</f>
        <v>0</v>
      </c>
      <c r="K14" s="506">
        <f aca="true" t="shared" si="1" ref="K14:K20">J14/G14*100</f>
        <v>0</v>
      </c>
      <c r="L14" s="506">
        <f t="shared" si="0"/>
        <v>0</v>
      </c>
    </row>
    <row r="15" spans="1:12" ht="15">
      <c r="A15" s="117"/>
      <c r="B15" s="117">
        <v>53</v>
      </c>
      <c r="C15" s="117"/>
      <c r="D15" s="308"/>
      <c r="E15" s="713" t="s">
        <v>134</v>
      </c>
      <c r="F15" s="714"/>
      <c r="G15" s="310">
        <v>0</v>
      </c>
      <c r="H15" s="678">
        <v>200000</v>
      </c>
      <c r="I15" s="677"/>
      <c r="J15" s="310">
        <v>0</v>
      </c>
      <c r="K15" s="311"/>
      <c r="L15" s="311">
        <f t="shared" si="0"/>
        <v>0</v>
      </c>
    </row>
    <row r="16" spans="1:12" ht="15" customHeight="1">
      <c r="A16" s="146"/>
      <c r="B16" s="146"/>
      <c r="C16" s="146">
        <v>532</v>
      </c>
      <c r="D16" s="312"/>
      <c r="E16" s="697" t="s">
        <v>135</v>
      </c>
      <c r="F16" s="698"/>
      <c r="G16" s="314">
        <v>0</v>
      </c>
      <c r="H16" s="679">
        <v>200000</v>
      </c>
      <c r="I16" s="677"/>
      <c r="J16" s="314">
        <v>0</v>
      </c>
      <c r="K16" s="315"/>
      <c r="L16" s="315">
        <f t="shared" si="0"/>
        <v>0</v>
      </c>
    </row>
    <row r="17" spans="1:12" ht="15">
      <c r="A17" s="146"/>
      <c r="B17" s="146"/>
      <c r="C17" s="146"/>
      <c r="D17" s="312">
        <v>5321</v>
      </c>
      <c r="E17" s="697" t="s">
        <v>135</v>
      </c>
      <c r="F17" s="698"/>
      <c r="G17" s="314">
        <v>0</v>
      </c>
      <c r="H17" s="679">
        <v>200000</v>
      </c>
      <c r="I17" s="677"/>
      <c r="J17" s="314">
        <v>0</v>
      </c>
      <c r="K17" s="315"/>
      <c r="L17" s="315">
        <f t="shared" si="0"/>
        <v>0</v>
      </c>
    </row>
    <row r="18" spans="1:12" ht="15">
      <c r="A18" s="146"/>
      <c r="B18" s="146">
        <v>54</v>
      </c>
      <c r="C18" s="146"/>
      <c r="D18" s="312"/>
      <c r="E18" s="697" t="s">
        <v>196</v>
      </c>
      <c r="F18" s="698"/>
      <c r="G18" s="315">
        <v>171428.58</v>
      </c>
      <c r="H18" s="679">
        <v>6500000</v>
      </c>
      <c r="I18" s="677"/>
      <c r="J18" s="314">
        <v>0</v>
      </c>
      <c r="K18" s="315">
        <f t="shared" si="1"/>
        <v>0</v>
      </c>
      <c r="L18" s="315">
        <f t="shared" si="0"/>
        <v>0</v>
      </c>
    </row>
    <row r="19" spans="1:12" ht="21.75" customHeight="1">
      <c r="A19" s="146"/>
      <c r="B19" s="146"/>
      <c r="C19" s="146">
        <v>544</v>
      </c>
      <c r="D19" s="312"/>
      <c r="E19" s="697" t="s">
        <v>197</v>
      </c>
      <c r="F19" s="698"/>
      <c r="G19" s="315">
        <v>171428.58</v>
      </c>
      <c r="H19" s="679">
        <v>6500000</v>
      </c>
      <c r="I19" s="677"/>
      <c r="J19" s="314">
        <v>0</v>
      </c>
      <c r="K19" s="315">
        <f t="shared" si="1"/>
        <v>0</v>
      </c>
      <c r="L19" s="315">
        <f t="shared" si="0"/>
        <v>0</v>
      </c>
    </row>
    <row r="20" spans="1:12" ht="24" customHeight="1">
      <c r="A20" s="146"/>
      <c r="B20" s="146"/>
      <c r="C20" s="146"/>
      <c r="D20" s="146">
        <v>5443</v>
      </c>
      <c r="E20" s="697" t="s">
        <v>218</v>
      </c>
      <c r="F20" s="717"/>
      <c r="G20" s="315">
        <v>171428.58</v>
      </c>
      <c r="H20" s="679">
        <v>6500000</v>
      </c>
      <c r="I20" s="677"/>
      <c r="J20" s="314">
        <v>0</v>
      </c>
      <c r="K20" s="315">
        <f t="shared" si="1"/>
        <v>0</v>
      </c>
      <c r="L20" s="315">
        <f t="shared" si="0"/>
        <v>0</v>
      </c>
    </row>
    <row r="21" spans="1:12" ht="4.5" customHeight="1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</row>
    <row r="22" spans="1:12" ht="15">
      <c r="A22" s="317" t="s">
        <v>170</v>
      </c>
      <c r="B22" s="317"/>
      <c r="C22" s="318"/>
      <c r="D22" s="318"/>
      <c r="E22" s="318"/>
      <c r="F22" s="319"/>
      <c r="G22" s="220"/>
      <c r="H22" s="220"/>
      <c r="I22" s="220"/>
      <c r="J22" s="220"/>
      <c r="K22" s="220"/>
      <c r="L22" s="220"/>
    </row>
    <row r="23" spans="1:12" ht="2.25" customHeight="1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</row>
    <row r="24" spans="1:12" ht="57.75" customHeight="1">
      <c r="A24" s="294" t="s">
        <v>5</v>
      </c>
      <c r="B24" s="295" t="s">
        <v>6</v>
      </c>
      <c r="C24" s="295" t="s">
        <v>7</v>
      </c>
      <c r="D24" s="320" t="s">
        <v>60</v>
      </c>
      <c r="E24" s="320" t="s">
        <v>160</v>
      </c>
      <c r="F24" s="321" t="s">
        <v>159</v>
      </c>
      <c r="G24" s="693" t="s">
        <v>221</v>
      </c>
      <c r="H24" s="694"/>
      <c r="I24" s="695" t="s">
        <v>223</v>
      </c>
      <c r="J24" s="696"/>
      <c r="K24" s="727" t="s">
        <v>249</v>
      </c>
      <c r="L24" s="728"/>
    </row>
    <row r="25" spans="1:12" ht="15">
      <c r="A25" s="685">
        <v>1</v>
      </c>
      <c r="B25" s="686"/>
      <c r="C25" s="686"/>
      <c r="D25" s="686"/>
      <c r="E25" s="686"/>
      <c r="F25" s="686"/>
      <c r="G25" s="724">
        <v>2</v>
      </c>
      <c r="H25" s="725"/>
      <c r="I25" s="719">
        <v>3</v>
      </c>
      <c r="J25" s="720"/>
      <c r="K25" s="729">
        <v>4</v>
      </c>
      <c r="L25" s="730"/>
    </row>
    <row r="26" spans="1:12" ht="15">
      <c r="A26" s="304">
        <v>8</v>
      </c>
      <c r="B26" s="305"/>
      <c r="C26" s="305"/>
      <c r="D26" s="305"/>
      <c r="E26" s="305"/>
      <c r="F26" s="322" t="s">
        <v>49</v>
      </c>
      <c r="G26" s="722">
        <v>0</v>
      </c>
      <c r="H26" s="723"/>
      <c r="I26" s="399"/>
      <c r="J26" s="521">
        <v>1494147.66</v>
      </c>
      <c r="K26" s="731"/>
      <c r="L26" s="732"/>
    </row>
    <row r="27" spans="1:12" ht="15" customHeight="1">
      <c r="A27" s="499"/>
      <c r="B27" s="306">
        <v>84</v>
      </c>
      <c r="C27" s="306"/>
      <c r="D27" s="306"/>
      <c r="E27" s="306"/>
      <c r="F27" s="518" t="s">
        <v>250</v>
      </c>
      <c r="G27" s="715">
        <v>0</v>
      </c>
      <c r="H27" s="716"/>
      <c r="I27" s="721">
        <v>1494147.66</v>
      </c>
      <c r="J27" s="716"/>
      <c r="K27" s="733"/>
      <c r="L27" s="732"/>
    </row>
    <row r="28" spans="1:12" ht="23.25" customHeight="1">
      <c r="A28" s="499"/>
      <c r="B28" s="306"/>
      <c r="C28" s="306">
        <v>844</v>
      </c>
      <c r="D28" s="306"/>
      <c r="E28" s="306"/>
      <c r="F28" s="519" t="s">
        <v>247</v>
      </c>
      <c r="G28" s="715">
        <v>0</v>
      </c>
      <c r="H28" s="716"/>
      <c r="I28" s="721">
        <v>1494147.66</v>
      </c>
      <c r="J28" s="716"/>
      <c r="K28" s="733"/>
      <c r="L28" s="732"/>
    </row>
    <row r="29" spans="1:12" ht="23.25" customHeight="1">
      <c r="A29" s="499"/>
      <c r="B29" s="306"/>
      <c r="C29" s="306"/>
      <c r="D29" s="306">
        <v>8443</v>
      </c>
      <c r="E29" s="306"/>
      <c r="F29" s="519" t="s">
        <v>248</v>
      </c>
      <c r="G29" s="715">
        <v>0</v>
      </c>
      <c r="H29" s="716"/>
      <c r="I29" s="721">
        <v>1494147.66</v>
      </c>
      <c r="J29" s="716"/>
      <c r="K29" s="733"/>
      <c r="L29" s="732"/>
    </row>
    <row r="30" spans="1:12" ht="24.75" customHeight="1">
      <c r="A30" s="499"/>
      <c r="B30" s="306"/>
      <c r="C30" s="306"/>
      <c r="D30" s="306"/>
      <c r="E30" s="306">
        <v>84431</v>
      </c>
      <c r="F30" s="519" t="s">
        <v>248</v>
      </c>
      <c r="G30" s="715">
        <v>0</v>
      </c>
      <c r="H30" s="716"/>
      <c r="I30" s="721">
        <v>1494147.66</v>
      </c>
      <c r="J30" s="716"/>
      <c r="K30" s="733"/>
      <c r="L30" s="732"/>
    </row>
    <row r="31" spans="1:12" ht="15">
      <c r="A31" s="307">
        <v>5</v>
      </c>
      <c r="B31" s="307"/>
      <c r="C31" s="307"/>
      <c r="D31" s="307"/>
      <c r="E31" s="307"/>
      <c r="F31" s="323" t="s">
        <v>136</v>
      </c>
      <c r="G31" s="718">
        <v>0</v>
      </c>
      <c r="H31" s="677"/>
      <c r="I31" s="401"/>
      <c r="J31" s="324">
        <v>0</v>
      </c>
      <c r="K31" s="734"/>
      <c r="L31" s="732"/>
    </row>
    <row r="32" spans="1:12" ht="15">
      <c r="A32" s="117"/>
      <c r="B32" s="117">
        <v>53</v>
      </c>
      <c r="C32" s="117"/>
      <c r="D32" s="308"/>
      <c r="E32" s="117"/>
      <c r="F32" s="309" t="s">
        <v>134</v>
      </c>
      <c r="G32" s="678">
        <v>0</v>
      </c>
      <c r="H32" s="677"/>
      <c r="I32" s="325"/>
      <c r="J32" s="325">
        <v>0</v>
      </c>
      <c r="K32" s="735"/>
      <c r="L32" s="732"/>
    </row>
    <row r="33" spans="1:12" ht="15">
      <c r="A33" s="146"/>
      <c r="B33" s="146"/>
      <c r="C33" s="146">
        <v>532</v>
      </c>
      <c r="D33" s="312"/>
      <c r="E33" s="146"/>
      <c r="F33" s="313" t="s">
        <v>135</v>
      </c>
      <c r="G33" s="679">
        <v>0</v>
      </c>
      <c r="H33" s="677"/>
      <c r="I33" s="398"/>
      <c r="J33" s="327">
        <v>0</v>
      </c>
      <c r="K33" s="736"/>
      <c r="L33" s="732"/>
    </row>
    <row r="34" spans="1:12" ht="15">
      <c r="A34" s="146"/>
      <c r="B34" s="146"/>
      <c r="C34" s="146"/>
      <c r="D34" s="312">
        <v>5321</v>
      </c>
      <c r="E34" s="146"/>
      <c r="F34" s="316" t="s">
        <v>135</v>
      </c>
      <c r="G34" s="679">
        <v>0</v>
      </c>
      <c r="H34" s="677"/>
      <c r="I34" s="327"/>
      <c r="J34" s="327">
        <v>0</v>
      </c>
      <c r="K34" s="736"/>
      <c r="L34" s="732"/>
    </row>
    <row r="35" spans="1:12" ht="15">
      <c r="A35" s="329"/>
      <c r="B35" s="329"/>
      <c r="C35" s="329"/>
      <c r="D35" s="329"/>
      <c r="E35" s="329">
        <v>53212</v>
      </c>
      <c r="F35" s="316" t="s">
        <v>135</v>
      </c>
      <c r="G35" s="679">
        <v>0</v>
      </c>
      <c r="H35" s="677"/>
      <c r="I35" s="404"/>
      <c r="J35" s="404">
        <v>0</v>
      </c>
      <c r="K35" s="736"/>
      <c r="L35" s="732"/>
    </row>
    <row r="36" spans="1:12" ht="15">
      <c r="A36" s="146"/>
      <c r="B36" s="146">
        <v>54</v>
      </c>
      <c r="C36" s="146"/>
      <c r="D36" s="146"/>
      <c r="E36" s="146"/>
      <c r="F36" s="331" t="s">
        <v>196</v>
      </c>
      <c r="G36" s="679">
        <v>171428.58</v>
      </c>
      <c r="H36" s="726"/>
      <c r="I36" s="403"/>
      <c r="J36" s="404">
        <v>0</v>
      </c>
      <c r="K36" s="736">
        <f>J36/G36*100</f>
        <v>0</v>
      </c>
      <c r="L36" s="732"/>
    </row>
    <row r="37" spans="1:12" ht="24.75">
      <c r="A37" s="146"/>
      <c r="B37" s="146"/>
      <c r="C37" s="146">
        <v>544</v>
      </c>
      <c r="D37" s="146"/>
      <c r="E37" s="146"/>
      <c r="F37" s="402" t="s">
        <v>197</v>
      </c>
      <c r="G37" s="679">
        <v>171428.58</v>
      </c>
      <c r="H37" s="726"/>
      <c r="I37" s="328"/>
      <c r="J37" s="314">
        <v>0</v>
      </c>
      <c r="K37" s="736">
        <f>J37/G37*100</f>
        <v>0</v>
      </c>
      <c r="L37" s="732"/>
    </row>
    <row r="38" spans="1:12" ht="25.5">
      <c r="A38" s="146"/>
      <c r="B38" s="146"/>
      <c r="C38" s="146"/>
      <c r="D38" s="146">
        <v>5443</v>
      </c>
      <c r="E38" s="146"/>
      <c r="F38" s="400" t="s">
        <v>218</v>
      </c>
      <c r="G38" s="679">
        <v>171428.58</v>
      </c>
      <c r="H38" s="726"/>
      <c r="I38" s="326"/>
      <c r="J38" s="398">
        <v>0</v>
      </c>
      <c r="K38" s="736">
        <f>J38/G38*100</f>
        <v>0</v>
      </c>
      <c r="L38" s="732"/>
    </row>
    <row r="39" spans="1:12" ht="24">
      <c r="A39" s="329"/>
      <c r="B39" s="329"/>
      <c r="C39" s="329"/>
      <c r="D39" s="329"/>
      <c r="E39" s="454" t="s">
        <v>219</v>
      </c>
      <c r="F39" s="455" t="s">
        <v>220</v>
      </c>
      <c r="G39" s="679">
        <v>171428.58</v>
      </c>
      <c r="H39" s="726"/>
      <c r="I39" s="328"/>
      <c r="J39" s="314">
        <v>0</v>
      </c>
      <c r="K39" s="736">
        <f>J39/G39*100</f>
        <v>0</v>
      </c>
      <c r="L39" s="732"/>
    </row>
    <row r="40" spans="1:12" ht="11.25" customHeight="1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</row>
    <row r="41" spans="1:12" ht="15">
      <c r="A41" s="356"/>
      <c r="B41" s="690" t="s">
        <v>178</v>
      </c>
      <c r="C41" s="690"/>
      <c r="D41" s="690"/>
      <c r="E41" s="690"/>
      <c r="F41" s="690"/>
      <c r="G41" s="690"/>
      <c r="H41" s="690"/>
      <c r="I41" s="690"/>
      <c r="J41" s="690"/>
      <c r="K41" s="221"/>
      <c r="L41" s="221"/>
    </row>
    <row r="42" spans="1:12" ht="6" customHeigh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</row>
    <row r="43" spans="1:12" ht="71.25" customHeight="1">
      <c r="A43" s="221"/>
      <c r="B43" s="743" t="s">
        <v>5</v>
      </c>
      <c r="C43" s="732"/>
      <c r="D43" s="743" t="s">
        <v>6</v>
      </c>
      <c r="E43" s="744"/>
      <c r="F43" s="628" t="s">
        <v>145</v>
      </c>
      <c r="G43" s="330" t="s">
        <v>221</v>
      </c>
      <c r="H43" s="680" t="s">
        <v>222</v>
      </c>
      <c r="I43" s="681"/>
      <c r="J43" s="299" t="s">
        <v>223</v>
      </c>
      <c r="K43" s="299" t="s">
        <v>224</v>
      </c>
      <c r="L43" s="300" t="s">
        <v>226</v>
      </c>
    </row>
    <row r="44" spans="1:12" ht="15">
      <c r="A44" s="221"/>
      <c r="B44" s="738">
        <v>1</v>
      </c>
      <c r="C44" s="739"/>
      <c r="D44" s="739"/>
      <c r="E44" s="739"/>
      <c r="F44" s="740"/>
      <c r="G44" s="332">
        <v>2</v>
      </c>
      <c r="H44" s="682">
        <v>3</v>
      </c>
      <c r="I44" s="683"/>
      <c r="J44" s="333">
        <v>5</v>
      </c>
      <c r="K44" s="334">
        <v>6</v>
      </c>
      <c r="L44" s="335">
        <v>7</v>
      </c>
    </row>
    <row r="45" spans="1:12" ht="15">
      <c r="A45" s="221"/>
      <c r="B45" s="737"/>
      <c r="C45" s="732"/>
      <c r="D45" s="737"/>
      <c r="E45" s="732"/>
      <c r="F45" s="336" t="s">
        <v>165</v>
      </c>
      <c r="G45" s="337">
        <v>0</v>
      </c>
      <c r="H45" s="676">
        <f>SUM(H47)</f>
        <v>6500000</v>
      </c>
      <c r="I45" s="677"/>
      <c r="J45" s="338">
        <f>SUM(J47)</f>
        <v>1494147.66</v>
      </c>
      <c r="K45" s="338"/>
      <c r="L45" s="338">
        <f>J45/H45*100</f>
        <v>22.986887076923075</v>
      </c>
    </row>
    <row r="46" spans="1:12" ht="3" customHeight="1">
      <c r="A46" s="221"/>
      <c r="B46" s="741"/>
      <c r="C46" s="742"/>
      <c r="D46" s="742"/>
      <c r="E46" s="742"/>
      <c r="F46" s="742"/>
      <c r="G46" s="742"/>
      <c r="H46" s="742"/>
      <c r="I46" s="742"/>
      <c r="J46" s="742"/>
      <c r="K46" s="742"/>
      <c r="L46" s="677"/>
    </row>
    <row r="47" spans="1:12" ht="15">
      <c r="A47" s="221"/>
      <c r="B47" s="745"/>
      <c r="C47" s="732"/>
      <c r="D47" s="745"/>
      <c r="E47" s="732"/>
      <c r="F47" s="346" t="s">
        <v>169</v>
      </c>
      <c r="G47" s="342">
        <v>0</v>
      </c>
      <c r="H47" s="678">
        <v>6500000</v>
      </c>
      <c r="I47" s="677"/>
      <c r="J47" s="342">
        <v>1494147.66</v>
      </c>
      <c r="K47" s="342"/>
      <c r="L47" s="342">
        <f>J47/H47*100</f>
        <v>22.986887076923075</v>
      </c>
    </row>
    <row r="48" spans="1:12" ht="15">
      <c r="A48" s="221"/>
      <c r="B48" s="746" t="s">
        <v>161</v>
      </c>
      <c r="C48" s="747"/>
      <c r="D48" s="746"/>
      <c r="E48" s="747"/>
      <c r="F48" s="629" t="s">
        <v>49</v>
      </c>
      <c r="G48" s="342">
        <v>0</v>
      </c>
      <c r="H48" s="678">
        <v>6500000</v>
      </c>
      <c r="I48" s="677"/>
      <c r="J48" s="342">
        <v>1494147.66</v>
      </c>
      <c r="K48" s="342"/>
      <c r="L48" s="342">
        <f>J48/H48*100</f>
        <v>22.986887076923075</v>
      </c>
    </row>
    <row r="49" spans="1:12" ht="15">
      <c r="A49" s="221"/>
      <c r="B49" s="746"/>
      <c r="C49" s="747"/>
      <c r="D49" s="748" t="s">
        <v>251</v>
      </c>
      <c r="E49" s="747"/>
      <c r="F49" s="630" t="s">
        <v>246</v>
      </c>
      <c r="G49" s="522">
        <v>0</v>
      </c>
      <c r="H49" s="679">
        <v>6500000</v>
      </c>
      <c r="I49" s="684"/>
      <c r="J49" s="315">
        <v>1494147.66</v>
      </c>
      <c r="K49" s="315"/>
      <c r="L49" s="315">
        <f>J49/H49*100</f>
        <v>22.986887076923075</v>
      </c>
    </row>
    <row r="50" spans="1:12" ht="4.5" customHeight="1">
      <c r="A50" s="221"/>
      <c r="B50" s="343"/>
      <c r="C50" s="220"/>
      <c r="D50" s="343"/>
      <c r="E50" s="339"/>
      <c r="F50" s="339"/>
      <c r="G50" s="339"/>
      <c r="H50" s="339"/>
      <c r="I50" s="339"/>
      <c r="J50" s="339"/>
      <c r="K50" s="339"/>
      <c r="L50" s="344"/>
    </row>
    <row r="51" spans="1:12" ht="15">
      <c r="A51" s="221"/>
      <c r="B51" s="750"/>
      <c r="C51" s="677"/>
      <c r="D51" s="750"/>
      <c r="E51" s="677"/>
      <c r="F51" s="345" t="s">
        <v>198</v>
      </c>
      <c r="G51" s="338">
        <f>SUM(G53+G62+G67+G74+G82+M67+G89+G95)</f>
        <v>171428.58</v>
      </c>
      <c r="H51" s="676">
        <v>6500000</v>
      </c>
      <c r="I51" s="677"/>
      <c r="J51" s="338">
        <v>0</v>
      </c>
      <c r="K51" s="338">
        <f>J51/G51*100</f>
        <v>0</v>
      </c>
      <c r="L51" s="338">
        <f>J51/H51*100</f>
        <v>0</v>
      </c>
    </row>
    <row r="52" spans="1:12" ht="3.75" customHeight="1">
      <c r="A52" s="221"/>
      <c r="B52" s="343"/>
      <c r="C52" s="220"/>
      <c r="D52" s="343"/>
      <c r="E52" s="339"/>
      <c r="F52" s="340"/>
      <c r="G52" s="340"/>
      <c r="H52" s="340"/>
      <c r="I52" s="340"/>
      <c r="J52" s="340"/>
      <c r="K52" s="340"/>
      <c r="L52" s="313"/>
    </row>
    <row r="53" spans="1:12" ht="15">
      <c r="A53" s="221"/>
      <c r="B53" s="749"/>
      <c r="C53" s="740"/>
      <c r="D53" s="749"/>
      <c r="E53" s="740"/>
      <c r="F53" s="341" t="s">
        <v>169</v>
      </c>
      <c r="G53" s="342">
        <f>SUM(G54)</f>
        <v>171428.58</v>
      </c>
      <c r="H53" s="678">
        <v>6500000</v>
      </c>
      <c r="I53" s="677"/>
      <c r="J53" s="342">
        <v>0</v>
      </c>
      <c r="K53" s="342">
        <f>J53/G53*100</f>
        <v>0</v>
      </c>
      <c r="L53" s="342">
        <f>J53/H53*100</f>
        <v>0</v>
      </c>
    </row>
    <row r="54" spans="1:12" ht="15">
      <c r="A54" s="221"/>
      <c r="B54" s="749">
        <v>5</v>
      </c>
      <c r="C54" s="740"/>
      <c r="D54" s="749"/>
      <c r="E54" s="740"/>
      <c r="F54" s="346" t="s">
        <v>133</v>
      </c>
      <c r="G54" s="311">
        <f>SUM(G55:G56)</f>
        <v>171428.58</v>
      </c>
      <c r="H54" s="678">
        <v>6500000</v>
      </c>
      <c r="I54" s="677"/>
      <c r="J54" s="311">
        <v>0</v>
      </c>
      <c r="K54" s="311">
        <f>J54/G54*100</f>
        <v>0</v>
      </c>
      <c r="L54" s="311">
        <f>J54/H54*100</f>
        <v>0</v>
      </c>
    </row>
    <row r="55" spans="1:12" ht="15">
      <c r="A55" s="221"/>
      <c r="B55" s="749"/>
      <c r="C55" s="740"/>
      <c r="D55" s="738">
        <v>53</v>
      </c>
      <c r="E55" s="740"/>
      <c r="F55" s="313" t="s">
        <v>134</v>
      </c>
      <c r="G55" s="315">
        <v>0</v>
      </c>
      <c r="H55" s="679">
        <v>6500000</v>
      </c>
      <c r="I55" s="677"/>
      <c r="J55" s="315">
        <v>0</v>
      </c>
      <c r="K55" s="315"/>
      <c r="L55" s="315">
        <f>J55/H55*100</f>
        <v>0</v>
      </c>
    </row>
    <row r="56" spans="2:12" ht="15">
      <c r="B56" s="738"/>
      <c r="C56" s="740"/>
      <c r="D56" s="738">
        <v>54</v>
      </c>
      <c r="E56" s="740"/>
      <c r="F56" s="329" t="s">
        <v>196</v>
      </c>
      <c r="G56" s="315">
        <v>171428.58</v>
      </c>
      <c r="H56" s="679">
        <v>6500000</v>
      </c>
      <c r="I56" s="677"/>
      <c r="J56" s="315">
        <v>0</v>
      </c>
      <c r="K56" s="315">
        <f>J56/G56*100</f>
        <v>0</v>
      </c>
      <c r="L56" s="315">
        <f>J56/H56*100</f>
        <v>0</v>
      </c>
    </row>
  </sheetData>
  <sheetProtection/>
  <mergeCells count="101">
    <mergeCell ref="B55:C55"/>
    <mergeCell ref="D55:E55"/>
    <mergeCell ref="B56:C56"/>
    <mergeCell ref="D56:E56"/>
    <mergeCell ref="B51:C51"/>
    <mergeCell ref="D51:E51"/>
    <mergeCell ref="B53:C53"/>
    <mergeCell ref="D53:E53"/>
    <mergeCell ref="B54:C54"/>
    <mergeCell ref="D54:E54"/>
    <mergeCell ref="B47:C47"/>
    <mergeCell ref="D47:E47"/>
    <mergeCell ref="B48:C48"/>
    <mergeCell ref="D48:E48"/>
    <mergeCell ref="B49:C49"/>
    <mergeCell ref="D49:E49"/>
    <mergeCell ref="B45:C45"/>
    <mergeCell ref="D45:E45"/>
    <mergeCell ref="B44:F44"/>
    <mergeCell ref="B46:L46"/>
    <mergeCell ref="K36:L36"/>
    <mergeCell ref="K37:L37"/>
    <mergeCell ref="K38:L38"/>
    <mergeCell ref="K39:L39"/>
    <mergeCell ref="B43:C43"/>
    <mergeCell ref="D43:E43"/>
    <mergeCell ref="K30:L30"/>
    <mergeCell ref="K31:L31"/>
    <mergeCell ref="K32:L32"/>
    <mergeCell ref="K33:L33"/>
    <mergeCell ref="K34:L34"/>
    <mergeCell ref="K35:L35"/>
    <mergeCell ref="K24:L24"/>
    <mergeCell ref="K25:L25"/>
    <mergeCell ref="K26:L26"/>
    <mergeCell ref="K27:L27"/>
    <mergeCell ref="K28:L28"/>
    <mergeCell ref="K29:L29"/>
    <mergeCell ref="G39:H39"/>
    <mergeCell ref="G33:H33"/>
    <mergeCell ref="G34:H34"/>
    <mergeCell ref="G35:H35"/>
    <mergeCell ref="G36:H36"/>
    <mergeCell ref="G37:H37"/>
    <mergeCell ref="G38:H38"/>
    <mergeCell ref="G32:H32"/>
    <mergeCell ref="I25:J25"/>
    <mergeCell ref="I27:J27"/>
    <mergeCell ref="I28:J28"/>
    <mergeCell ref="I29:J29"/>
    <mergeCell ref="I30:J30"/>
    <mergeCell ref="G26:H26"/>
    <mergeCell ref="G31:H31"/>
    <mergeCell ref="G25:H25"/>
    <mergeCell ref="G27:H27"/>
    <mergeCell ref="G28:H28"/>
    <mergeCell ref="G29:H29"/>
    <mergeCell ref="G30:H30"/>
    <mergeCell ref="E19:F19"/>
    <mergeCell ref="E20:F20"/>
    <mergeCell ref="H14:I14"/>
    <mergeCell ref="H15:I15"/>
    <mergeCell ref="H16:I16"/>
    <mergeCell ref="H17:I17"/>
    <mergeCell ref="H18:I18"/>
    <mergeCell ref="H19:I19"/>
    <mergeCell ref="H20:I20"/>
    <mergeCell ref="H10:I10"/>
    <mergeCell ref="H11:I11"/>
    <mergeCell ref="H12:I12"/>
    <mergeCell ref="A13:L13"/>
    <mergeCell ref="E14:F14"/>
    <mergeCell ref="E15:F15"/>
    <mergeCell ref="E16:F16"/>
    <mergeCell ref="E18:F18"/>
    <mergeCell ref="E10:F10"/>
    <mergeCell ref="E11:F11"/>
    <mergeCell ref="E12:F12"/>
    <mergeCell ref="H7:I7"/>
    <mergeCell ref="H8:I8"/>
    <mergeCell ref="H9:I9"/>
    <mergeCell ref="H49:I49"/>
    <mergeCell ref="A25:F25"/>
    <mergeCell ref="A6:J6"/>
    <mergeCell ref="A1:L1"/>
    <mergeCell ref="B41:J41"/>
    <mergeCell ref="A4:L4"/>
    <mergeCell ref="G24:H24"/>
    <mergeCell ref="I24:J24"/>
    <mergeCell ref="E17:F17"/>
    <mergeCell ref="E9:F9"/>
    <mergeCell ref="H51:I51"/>
    <mergeCell ref="H53:I53"/>
    <mergeCell ref="H54:I54"/>
    <mergeCell ref="H55:I55"/>
    <mergeCell ref="H56:I56"/>
    <mergeCell ref="H43:I43"/>
    <mergeCell ref="H44:I44"/>
    <mergeCell ref="H45:I45"/>
    <mergeCell ref="H47:I47"/>
    <mergeCell ref="H48:I4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4"/>
  <sheetViews>
    <sheetView view="pageBreakPreview" zoomScaleNormal="107" zoomScaleSheetLayoutView="100" zoomScalePageLayoutView="0" workbookViewId="0" topLeftCell="A1">
      <pane ySplit="1" topLeftCell="A434" activePane="bottomLeft" state="frozen"/>
      <selection pane="topLeft" activeCell="A1" sqref="A1"/>
      <selection pane="bottomLeft" activeCell="E251" sqref="E251"/>
    </sheetView>
  </sheetViews>
  <sheetFormatPr defaultColWidth="9.140625" defaultRowHeight="15"/>
  <cols>
    <col min="1" max="1" width="2.7109375" style="8" customWidth="1"/>
    <col min="2" max="2" width="3.421875" style="42" customWidth="1"/>
    <col min="3" max="3" width="4.421875" style="42" customWidth="1"/>
    <col min="4" max="4" width="6.140625" style="42" customWidth="1"/>
    <col min="5" max="5" width="53.140625" style="0" customWidth="1"/>
    <col min="6" max="6" width="15.00390625" style="7" customWidth="1"/>
    <col min="7" max="7" width="15.7109375" style="7" customWidth="1"/>
    <col min="8" max="8" width="17.140625" style="7" customWidth="1"/>
    <col min="9" max="9" width="10.140625" style="7" customWidth="1"/>
    <col min="10" max="10" width="0" style="0" hidden="1" customWidth="1"/>
  </cols>
  <sheetData>
    <row r="1" spans="1:10" ht="30" customHeight="1">
      <c r="A1" s="760" t="s">
        <v>111</v>
      </c>
      <c r="B1" s="760"/>
      <c r="C1" s="760"/>
      <c r="D1" s="760"/>
      <c r="E1" s="760"/>
      <c r="F1" s="760"/>
      <c r="G1" s="760"/>
      <c r="H1" s="760"/>
      <c r="I1" s="760"/>
      <c r="J1" s="760"/>
    </row>
    <row r="2" spans="1:10" ht="23.25" customHeight="1">
      <c r="A2" s="754" t="s">
        <v>171</v>
      </c>
      <c r="B2" s="755"/>
      <c r="C2" s="755"/>
      <c r="D2" s="755"/>
      <c r="E2" s="755"/>
      <c r="F2" s="755"/>
      <c r="G2" s="755"/>
      <c r="H2" s="755"/>
      <c r="I2" s="755"/>
      <c r="J2" s="222"/>
    </row>
    <row r="3" spans="1:10" ht="33" customHeight="1">
      <c r="A3" s="756" t="s">
        <v>334</v>
      </c>
      <c r="B3" s="757"/>
      <c r="C3" s="757"/>
      <c r="D3" s="757"/>
      <c r="E3" s="757"/>
      <c r="F3" s="757"/>
      <c r="G3" s="757"/>
      <c r="H3" s="757"/>
      <c r="I3" s="757"/>
      <c r="J3" s="223"/>
    </row>
    <row r="4" spans="1:10" ht="30" customHeight="1">
      <c r="A4" s="758" t="s">
        <v>335</v>
      </c>
      <c r="B4" s="759"/>
      <c r="C4" s="759"/>
      <c r="D4" s="759"/>
      <c r="E4" s="759"/>
      <c r="F4" s="759"/>
      <c r="G4" s="759"/>
      <c r="H4" s="759"/>
      <c r="I4" s="759"/>
      <c r="J4" s="223"/>
    </row>
    <row r="5" spans="1:10" ht="45">
      <c r="A5" s="224"/>
      <c r="B5" s="30"/>
      <c r="C5" s="30"/>
      <c r="D5" s="30"/>
      <c r="E5" s="468" t="s">
        <v>112</v>
      </c>
      <c r="F5" s="148" t="s">
        <v>222</v>
      </c>
      <c r="G5" s="149" t="s">
        <v>253</v>
      </c>
      <c r="H5" s="149" t="s">
        <v>223</v>
      </c>
      <c r="I5" s="149" t="s">
        <v>216</v>
      </c>
      <c r="J5" s="116"/>
    </row>
    <row r="6" spans="1:10" ht="15.75">
      <c r="A6" s="224"/>
      <c r="B6" s="30"/>
      <c r="C6" s="30"/>
      <c r="D6" s="30"/>
      <c r="E6" s="469">
        <v>1</v>
      </c>
      <c r="F6" s="469">
        <v>2</v>
      </c>
      <c r="G6" s="470">
        <v>3</v>
      </c>
      <c r="H6" s="471">
        <v>4</v>
      </c>
      <c r="I6" s="471">
        <v>5</v>
      </c>
      <c r="J6" s="116"/>
    </row>
    <row r="7" spans="1:10" ht="15.75">
      <c r="A7" s="224"/>
      <c r="B7" s="30"/>
      <c r="C7" s="30"/>
      <c r="D7" s="30"/>
      <c r="E7" s="468" t="s">
        <v>22</v>
      </c>
      <c r="F7" s="472">
        <f>SUM(F8+F10)</f>
        <v>34285494</v>
      </c>
      <c r="G7" s="472">
        <f>SUM(G8+G10)</f>
        <v>34285494</v>
      </c>
      <c r="H7" s="472">
        <f>SUM(H8+H10)</f>
        <v>4640155.51</v>
      </c>
      <c r="I7" s="49">
        <f>H7/G7*100</f>
        <v>13.533873859306212</v>
      </c>
      <c r="J7" s="116"/>
    </row>
    <row r="8" spans="1:10" ht="15.75">
      <c r="A8" s="224"/>
      <c r="B8" s="30"/>
      <c r="C8" s="30"/>
      <c r="D8" s="30"/>
      <c r="E8" s="473" t="s">
        <v>113</v>
      </c>
      <c r="F8" s="474">
        <f>SUM(F9)</f>
        <v>7344500</v>
      </c>
      <c r="G8" s="474">
        <f>SUM(G9)</f>
        <v>7344500</v>
      </c>
      <c r="H8" s="474">
        <f>SUM(H9)</f>
        <v>296315.62</v>
      </c>
      <c r="I8" s="49">
        <f>H8/G8*100</f>
        <v>4.03452406562734</v>
      </c>
      <c r="J8" s="116"/>
    </row>
    <row r="9" spans="1:10" ht="15.75">
      <c r="A9" s="224"/>
      <c r="B9" s="30"/>
      <c r="C9" s="30"/>
      <c r="D9" s="30"/>
      <c r="E9" s="475" t="s">
        <v>114</v>
      </c>
      <c r="F9" s="476">
        <v>7344500</v>
      </c>
      <c r="G9" s="476">
        <v>7344500</v>
      </c>
      <c r="H9" s="476">
        <v>296315.62</v>
      </c>
      <c r="I9" s="477">
        <f>H9/G9*100</f>
        <v>4.03452406562734</v>
      </c>
      <c r="J9" s="116"/>
    </row>
    <row r="10" spans="1:10" ht="15.75">
      <c r="A10" s="224"/>
      <c r="B10" s="30"/>
      <c r="C10" s="30"/>
      <c r="D10" s="30"/>
      <c r="E10" s="478" t="s">
        <v>54</v>
      </c>
      <c r="F10" s="474">
        <f>SUM(F11:F11)</f>
        <v>26940994</v>
      </c>
      <c r="G10" s="474">
        <f>SUM(G11:G11)</f>
        <v>26940994</v>
      </c>
      <c r="H10" s="474">
        <f>SUM(H11:H11)</f>
        <v>4343839.89</v>
      </c>
      <c r="I10" s="49">
        <f>H10/G10*100</f>
        <v>16.12353237597692</v>
      </c>
      <c r="J10" s="116"/>
    </row>
    <row r="11" spans="1:10" ht="15.75">
      <c r="A11" s="224"/>
      <c r="B11" s="30"/>
      <c r="C11" s="30"/>
      <c r="D11" s="30"/>
      <c r="E11" s="479" t="s">
        <v>55</v>
      </c>
      <c r="F11" s="476">
        <v>26940994</v>
      </c>
      <c r="G11" s="476">
        <v>26940994</v>
      </c>
      <c r="H11" s="476">
        <v>4343839.89</v>
      </c>
      <c r="I11" s="477">
        <f>H11/G11*100</f>
        <v>16.12353237597692</v>
      </c>
      <c r="J11" s="116"/>
    </row>
    <row r="12" spans="1:10" ht="15">
      <c r="A12" s="225"/>
      <c r="B12" s="225"/>
      <c r="C12" s="225"/>
      <c r="D12" s="225"/>
      <c r="E12" s="225"/>
      <c r="F12" s="226"/>
      <c r="G12" s="226"/>
      <c r="H12" s="226"/>
      <c r="I12" s="226"/>
      <c r="J12" s="221"/>
    </row>
    <row r="13" spans="1:10" ht="24.75" customHeight="1">
      <c r="A13" s="751" t="s">
        <v>179</v>
      </c>
      <c r="B13" s="751"/>
      <c r="C13" s="751"/>
      <c r="D13" s="751"/>
      <c r="E13" s="751"/>
      <c r="F13" s="751"/>
      <c r="G13" s="751"/>
      <c r="H13" s="751"/>
      <c r="I13" s="751"/>
      <c r="J13" s="751"/>
    </row>
    <row r="14" spans="1:9" ht="70.5" customHeight="1">
      <c r="A14" s="89" t="s">
        <v>5</v>
      </c>
      <c r="B14" s="89" t="s">
        <v>6</v>
      </c>
      <c r="C14" s="89" t="s">
        <v>7</v>
      </c>
      <c r="D14" s="95" t="s">
        <v>60</v>
      </c>
      <c r="E14" s="147" t="s">
        <v>166</v>
      </c>
      <c r="F14" s="148" t="s">
        <v>222</v>
      </c>
      <c r="G14" s="149" t="s">
        <v>253</v>
      </c>
      <c r="H14" s="149" t="s">
        <v>327</v>
      </c>
      <c r="I14" s="149" t="s">
        <v>216</v>
      </c>
    </row>
    <row r="15" spans="1:9" ht="15">
      <c r="A15" s="670">
        <v>1</v>
      </c>
      <c r="B15" s="752"/>
      <c r="C15" s="752"/>
      <c r="D15" s="752"/>
      <c r="E15" s="753"/>
      <c r="F15" s="11">
        <v>2</v>
      </c>
      <c r="G15" s="11">
        <v>3</v>
      </c>
      <c r="H15" s="11">
        <v>4</v>
      </c>
      <c r="I15" s="81">
        <v>5</v>
      </c>
    </row>
    <row r="16" spans="1:9" ht="20.25" customHeight="1">
      <c r="A16" s="45"/>
      <c r="B16" s="60"/>
      <c r="C16" s="60"/>
      <c r="D16" s="60"/>
      <c r="E16" s="405" t="s">
        <v>50</v>
      </c>
      <c r="F16" s="406">
        <f>F17+F96</f>
        <v>34285494</v>
      </c>
      <c r="G16" s="406">
        <f>G17+G96</f>
        <v>34285494</v>
      </c>
      <c r="H16" s="406">
        <f>H17+H96</f>
        <v>4640155.51</v>
      </c>
      <c r="I16" s="406">
        <f aca="true" t="shared" si="0" ref="I16:I79">H16/G16*100</f>
        <v>13.533873859306212</v>
      </c>
    </row>
    <row r="17" spans="1:9" ht="18.75" customHeight="1">
      <c r="A17" s="411"/>
      <c r="B17" s="412"/>
      <c r="C17" s="413"/>
      <c r="D17" s="413"/>
      <c r="E17" s="407" t="s">
        <v>51</v>
      </c>
      <c r="F17" s="408">
        <f aca="true" t="shared" si="1" ref="F17:H18">F18</f>
        <v>7344500</v>
      </c>
      <c r="G17" s="408">
        <f t="shared" si="1"/>
        <v>7344500</v>
      </c>
      <c r="H17" s="414">
        <f t="shared" si="1"/>
        <v>296315.62000000005</v>
      </c>
      <c r="I17" s="414">
        <f t="shared" si="0"/>
        <v>4.034524065627341</v>
      </c>
    </row>
    <row r="18" spans="1:9" ht="15">
      <c r="A18" s="415"/>
      <c r="B18" s="416"/>
      <c r="C18" s="417"/>
      <c r="D18" s="417"/>
      <c r="E18" s="409" t="s">
        <v>52</v>
      </c>
      <c r="F18" s="410">
        <f t="shared" si="1"/>
        <v>7344500</v>
      </c>
      <c r="G18" s="410">
        <f t="shared" si="1"/>
        <v>7344500</v>
      </c>
      <c r="H18" s="410">
        <f t="shared" si="1"/>
        <v>296315.62000000005</v>
      </c>
      <c r="I18" s="410">
        <f t="shared" si="0"/>
        <v>4.034524065627341</v>
      </c>
    </row>
    <row r="19" spans="1:9" ht="30">
      <c r="A19" s="440"/>
      <c r="B19" s="441"/>
      <c r="C19" s="428"/>
      <c r="D19" s="428"/>
      <c r="E19" s="429" t="s">
        <v>202</v>
      </c>
      <c r="F19" s="442">
        <f>F20+F46+F56+F60+F64+F69+F77+F82+F87+F92</f>
        <v>7344500</v>
      </c>
      <c r="G19" s="442">
        <f>G20+G46+G56+G60+G64+G69+G77+G82+G87+G92</f>
        <v>7344500</v>
      </c>
      <c r="H19" s="442">
        <f>H20+H46+H56+H60+H64+H69+H77+H82+H87+H92</f>
        <v>296315.62000000005</v>
      </c>
      <c r="I19" s="442">
        <f t="shared" si="0"/>
        <v>4.034524065627341</v>
      </c>
    </row>
    <row r="20" spans="1:9" ht="15">
      <c r="A20" s="418"/>
      <c r="B20" s="419"/>
      <c r="C20" s="420"/>
      <c r="D20" s="420"/>
      <c r="E20" s="421" t="s">
        <v>203</v>
      </c>
      <c r="F20" s="422">
        <f>F21</f>
        <v>342000</v>
      </c>
      <c r="G20" s="422">
        <f>G21</f>
        <v>342000</v>
      </c>
      <c r="H20" s="422">
        <f>H21</f>
        <v>178359.72</v>
      </c>
      <c r="I20" s="422">
        <f t="shared" si="0"/>
        <v>52.151964912280704</v>
      </c>
    </row>
    <row r="21" spans="1:9" ht="15">
      <c r="A21" s="50">
        <v>3</v>
      </c>
      <c r="B21" s="51"/>
      <c r="C21" s="52"/>
      <c r="D21" s="52"/>
      <c r="E21" s="53" t="s">
        <v>25</v>
      </c>
      <c r="F21" s="49">
        <f>SUM(F22+F28)</f>
        <v>342000</v>
      </c>
      <c r="G21" s="49">
        <f>SUM(G22+G28)</f>
        <v>342000</v>
      </c>
      <c r="H21" s="49">
        <f>SUM(H22+H28)</f>
        <v>178359.72</v>
      </c>
      <c r="I21" s="49">
        <f t="shared" si="0"/>
        <v>52.151964912280704</v>
      </c>
    </row>
    <row r="22" spans="1:9" ht="15">
      <c r="A22" s="50"/>
      <c r="B22" s="54">
        <v>31</v>
      </c>
      <c r="C22" s="52"/>
      <c r="D22" s="52"/>
      <c r="E22" s="57" t="s">
        <v>26</v>
      </c>
      <c r="F22" s="48">
        <f>SUM(F23:F25)</f>
        <v>109000</v>
      </c>
      <c r="G22" s="48">
        <f>SUM(G23:G25)</f>
        <v>109000</v>
      </c>
      <c r="H22" s="49">
        <f>SUM(H23+H25)</f>
        <v>54131.81</v>
      </c>
      <c r="I22" s="49">
        <f t="shared" si="0"/>
        <v>49.662211009174314</v>
      </c>
    </row>
    <row r="23" spans="1:9" ht="15">
      <c r="A23" s="55"/>
      <c r="B23" s="54"/>
      <c r="C23" s="56">
        <v>311</v>
      </c>
      <c r="D23" s="56"/>
      <c r="E23" s="57" t="s">
        <v>26</v>
      </c>
      <c r="F23" s="48">
        <v>93000</v>
      </c>
      <c r="G23" s="48">
        <v>93000</v>
      </c>
      <c r="H23" s="48">
        <f>SUM(H24)</f>
        <v>46418.59</v>
      </c>
      <c r="I23" s="49">
        <f t="shared" si="0"/>
        <v>49.912462365591395</v>
      </c>
    </row>
    <row r="24" spans="1:9" ht="15">
      <c r="A24" s="55"/>
      <c r="B24" s="54"/>
      <c r="C24" s="56"/>
      <c r="D24" s="56">
        <v>3111</v>
      </c>
      <c r="E24" s="57" t="s">
        <v>80</v>
      </c>
      <c r="F24" s="48"/>
      <c r="G24" s="48"/>
      <c r="H24" s="48">
        <v>46418.59</v>
      </c>
      <c r="I24" s="48"/>
    </row>
    <row r="25" spans="1:9" ht="15">
      <c r="A25" s="55"/>
      <c r="B25" s="51"/>
      <c r="C25" s="56">
        <v>313</v>
      </c>
      <c r="D25" s="56"/>
      <c r="E25" s="57" t="s">
        <v>28</v>
      </c>
      <c r="F25" s="48">
        <v>16000</v>
      </c>
      <c r="G25" s="48">
        <v>16000</v>
      </c>
      <c r="H25" s="48">
        <f>SUM(H26:H27)</f>
        <v>7713.22</v>
      </c>
      <c r="I25" s="48">
        <f t="shared" si="0"/>
        <v>48.20762500000001</v>
      </c>
    </row>
    <row r="26" spans="1:9" ht="15">
      <c r="A26" s="55"/>
      <c r="B26" s="51"/>
      <c r="C26" s="56"/>
      <c r="D26" s="56">
        <v>3132</v>
      </c>
      <c r="E26" s="57" t="s">
        <v>81</v>
      </c>
      <c r="F26" s="48"/>
      <c r="G26" s="48"/>
      <c r="H26" s="48">
        <v>7581.7</v>
      </c>
      <c r="I26" s="48"/>
    </row>
    <row r="27" spans="1:9" ht="15">
      <c r="A27" s="55"/>
      <c r="B27" s="51"/>
      <c r="C27" s="56"/>
      <c r="D27" s="56">
        <v>3133</v>
      </c>
      <c r="E27" s="57" t="s">
        <v>82</v>
      </c>
      <c r="F27" s="48"/>
      <c r="G27" s="48"/>
      <c r="H27" s="48">
        <v>131.52</v>
      </c>
      <c r="I27" s="48"/>
    </row>
    <row r="28" spans="1:9" ht="15">
      <c r="A28" s="55"/>
      <c r="B28" s="54">
        <v>32</v>
      </c>
      <c r="C28" s="52"/>
      <c r="D28" s="52"/>
      <c r="E28" s="53" t="s">
        <v>29</v>
      </c>
      <c r="F28" s="58">
        <f>SUM(F29+F33+F36+F40)</f>
        <v>233000</v>
      </c>
      <c r="G28" s="58">
        <f>SUM(G29+G33+G36+G40)</f>
        <v>233000</v>
      </c>
      <c r="H28" s="58">
        <f>SUM(H29+H33+H36+H40)</f>
        <v>124227.91</v>
      </c>
      <c r="I28" s="58">
        <f t="shared" si="0"/>
        <v>53.31669957081545</v>
      </c>
    </row>
    <row r="29" spans="1:9" ht="15">
      <c r="A29" s="50"/>
      <c r="B29" s="51"/>
      <c r="C29" s="56">
        <v>321</v>
      </c>
      <c r="D29" s="56"/>
      <c r="E29" s="57" t="s">
        <v>53</v>
      </c>
      <c r="F29" s="48">
        <v>11000</v>
      </c>
      <c r="G29" s="48">
        <v>11000</v>
      </c>
      <c r="H29" s="48">
        <f>SUM(H30:H32)</f>
        <v>7047</v>
      </c>
      <c r="I29" s="48">
        <f t="shared" si="0"/>
        <v>64.06363636363636</v>
      </c>
    </row>
    <row r="30" spans="1:9" ht="15">
      <c r="A30" s="50"/>
      <c r="B30" s="51"/>
      <c r="C30" s="56"/>
      <c r="D30" s="56">
        <v>3211</v>
      </c>
      <c r="E30" s="57" t="s">
        <v>83</v>
      </c>
      <c r="F30" s="48"/>
      <c r="G30" s="48"/>
      <c r="H30" s="48">
        <v>38</v>
      </c>
      <c r="I30" s="48"/>
    </row>
    <row r="31" spans="1:9" ht="15">
      <c r="A31" s="50"/>
      <c r="B31" s="51"/>
      <c r="C31" s="56"/>
      <c r="D31" s="56">
        <v>3213</v>
      </c>
      <c r="E31" s="57" t="s">
        <v>85</v>
      </c>
      <c r="F31" s="48"/>
      <c r="G31" s="48"/>
      <c r="H31" s="48">
        <v>361</v>
      </c>
      <c r="I31" s="48"/>
    </row>
    <row r="32" spans="1:9" ht="15">
      <c r="A32" s="50"/>
      <c r="B32" s="51"/>
      <c r="C32" s="56"/>
      <c r="D32" s="56">
        <v>3214</v>
      </c>
      <c r="E32" s="57" t="s">
        <v>333</v>
      </c>
      <c r="F32" s="48"/>
      <c r="G32" s="48"/>
      <c r="H32" s="48">
        <v>6648</v>
      </c>
      <c r="I32" s="48"/>
    </row>
    <row r="33" spans="1:9" ht="15">
      <c r="A33" s="55"/>
      <c r="B33" s="54"/>
      <c r="C33" s="56">
        <v>322</v>
      </c>
      <c r="D33" s="56"/>
      <c r="E33" s="57" t="s">
        <v>31</v>
      </c>
      <c r="F33" s="48">
        <v>17000</v>
      </c>
      <c r="G33" s="48">
        <v>17000</v>
      </c>
      <c r="H33" s="48">
        <f>SUM(H34:H35)</f>
        <v>3188.5</v>
      </c>
      <c r="I33" s="48">
        <f t="shared" si="0"/>
        <v>18.75588235294118</v>
      </c>
    </row>
    <row r="34" spans="1:9" ht="15">
      <c r="A34" s="55"/>
      <c r="B34" s="54"/>
      <c r="C34" s="56"/>
      <c r="D34" s="56">
        <v>3223</v>
      </c>
      <c r="E34" s="57" t="s">
        <v>89</v>
      </c>
      <c r="F34" s="48"/>
      <c r="G34" s="48"/>
      <c r="H34" s="48">
        <v>2765</v>
      </c>
      <c r="I34" s="48"/>
    </row>
    <row r="35" spans="1:9" ht="15">
      <c r="A35" s="55"/>
      <c r="B35" s="54"/>
      <c r="C35" s="56"/>
      <c r="D35" s="56">
        <v>3224</v>
      </c>
      <c r="E35" s="57" t="s">
        <v>90</v>
      </c>
      <c r="F35" s="48"/>
      <c r="G35" s="48"/>
      <c r="H35" s="48">
        <v>423.5</v>
      </c>
      <c r="I35" s="48"/>
    </row>
    <row r="36" spans="1:9" ht="15">
      <c r="A36" s="55"/>
      <c r="B36" s="51"/>
      <c r="C36" s="56">
        <v>323</v>
      </c>
      <c r="D36" s="56"/>
      <c r="E36" s="57" t="s">
        <v>32</v>
      </c>
      <c r="F36" s="48">
        <v>75000</v>
      </c>
      <c r="G36" s="48">
        <v>75000</v>
      </c>
      <c r="H36" s="48">
        <f>SUM(H37:H39)</f>
        <v>34058.51</v>
      </c>
      <c r="I36" s="48">
        <f t="shared" si="0"/>
        <v>45.41134666666667</v>
      </c>
    </row>
    <row r="37" spans="1:9" ht="15">
      <c r="A37" s="55"/>
      <c r="B37" s="51"/>
      <c r="C37" s="56"/>
      <c r="D37" s="56">
        <v>3231</v>
      </c>
      <c r="E37" s="57" t="s">
        <v>91</v>
      </c>
      <c r="F37" s="48"/>
      <c r="G37" s="48"/>
      <c r="H37" s="48">
        <v>3069.88</v>
      </c>
      <c r="I37" s="48"/>
    </row>
    <row r="38" spans="1:9" ht="15">
      <c r="A38" s="55"/>
      <c r="B38" s="51"/>
      <c r="C38" s="56"/>
      <c r="D38" s="56">
        <v>3237</v>
      </c>
      <c r="E38" s="57" t="s">
        <v>95</v>
      </c>
      <c r="F38" s="48"/>
      <c r="G38" s="48"/>
      <c r="H38" s="48">
        <v>26375.88</v>
      </c>
      <c r="I38" s="48"/>
    </row>
    <row r="39" spans="1:9" ht="15">
      <c r="A39" s="55"/>
      <c r="B39" s="51"/>
      <c r="C39" s="56"/>
      <c r="D39" s="56">
        <v>3239</v>
      </c>
      <c r="E39" s="57" t="s">
        <v>97</v>
      </c>
      <c r="F39" s="48"/>
      <c r="G39" s="48"/>
      <c r="H39" s="48">
        <v>4612.75</v>
      </c>
      <c r="I39" s="48"/>
    </row>
    <row r="40" spans="1:9" ht="15">
      <c r="A40" s="55"/>
      <c r="B40" s="51"/>
      <c r="C40" s="56">
        <v>329</v>
      </c>
      <c r="D40" s="56"/>
      <c r="E40" s="57" t="s">
        <v>34</v>
      </c>
      <c r="F40" s="48">
        <v>130000</v>
      </c>
      <c r="G40" s="48">
        <v>130000</v>
      </c>
      <c r="H40" s="48">
        <f>SUM(H41:H45)</f>
        <v>79933.9</v>
      </c>
      <c r="I40" s="48">
        <f t="shared" si="0"/>
        <v>61.48761538461538</v>
      </c>
    </row>
    <row r="41" spans="1:9" ht="26.25">
      <c r="A41" s="55"/>
      <c r="B41" s="51"/>
      <c r="C41" s="56"/>
      <c r="D41" s="56">
        <v>3291</v>
      </c>
      <c r="E41" s="57" t="s">
        <v>98</v>
      </c>
      <c r="F41" s="48"/>
      <c r="G41" s="48"/>
      <c r="H41" s="48">
        <v>60030.86</v>
      </c>
      <c r="I41" s="48"/>
    </row>
    <row r="42" spans="1:9" ht="15">
      <c r="A42" s="55"/>
      <c r="B42" s="51"/>
      <c r="C42" s="56"/>
      <c r="D42" s="56">
        <v>3292</v>
      </c>
      <c r="E42" s="57" t="s">
        <v>99</v>
      </c>
      <c r="F42" s="48"/>
      <c r="G42" s="48"/>
      <c r="H42" s="48">
        <v>3647.65</v>
      </c>
      <c r="I42" s="48"/>
    </row>
    <row r="43" spans="1:9" ht="15">
      <c r="A43" s="55"/>
      <c r="B43" s="51"/>
      <c r="C43" s="56"/>
      <c r="D43" s="56">
        <v>3293</v>
      </c>
      <c r="E43" s="57" t="s">
        <v>100</v>
      </c>
      <c r="F43" s="48"/>
      <c r="G43" s="48"/>
      <c r="H43" s="48">
        <v>2328.72</v>
      </c>
      <c r="I43" s="48"/>
    </row>
    <row r="44" spans="1:9" ht="15">
      <c r="A44" s="55"/>
      <c r="B44" s="51"/>
      <c r="C44" s="56"/>
      <c r="D44" s="56">
        <v>3295</v>
      </c>
      <c r="E44" s="57" t="s">
        <v>102</v>
      </c>
      <c r="F44" s="48"/>
      <c r="G44" s="48"/>
      <c r="H44" s="48">
        <v>13230.09</v>
      </c>
      <c r="I44" s="48"/>
    </row>
    <row r="45" spans="1:9" ht="15">
      <c r="A45" s="55"/>
      <c r="B45" s="51"/>
      <c r="C45" s="56"/>
      <c r="D45" s="56">
        <v>3299</v>
      </c>
      <c r="E45" s="57" t="s">
        <v>34</v>
      </c>
      <c r="F45" s="48"/>
      <c r="G45" s="48"/>
      <c r="H45" s="48">
        <v>696.58</v>
      </c>
      <c r="I45" s="48"/>
    </row>
    <row r="46" spans="1:9" ht="21.75" customHeight="1">
      <c r="A46" s="622"/>
      <c r="B46" s="623"/>
      <c r="C46" s="611"/>
      <c r="D46" s="611"/>
      <c r="E46" s="557" t="s">
        <v>326</v>
      </c>
      <c r="F46" s="528">
        <f>F47+F53</f>
        <v>6600000</v>
      </c>
      <c r="G46" s="528">
        <f>G47+G53</f>
        <v>6600000</v>
      </c>
      <c r="H46" s="452">
        <f>H47+H53</f>
        <v>25864.41</v>
      </c>
      <c r="I46" s="452">
        <f t="shared" si="0"/>
        <v>0.391885</v>
      </c>
    </row>
    <row r="47" spans="1:9" ht="21.75" customHeight="1">
      <c r="A47" s="50">
        <v>3</v>
      </c>
      <c r="B47" s="51"/>
      <c r="C47" s="52"/>
      <c r="D47" s="52"/>
      <c r="E47" s="53" t="s">
        <v>25</v>
      </c>
      <c r="F47" s="20">
        <v>100000</v>
      </c>
      <c r="G47" s="20">
        <v>100000</v>
      </c>
      <c r="H47" s="20">
        <v>25864.41</v>
      </c>
      <c r="I47" s="20">
        <f t="shared" si="0"/>
        <v>25.86441</v>
      </c>
    </row>
    <row r="48" spans="1:9" ht="15">
      <c r="A48" s="59"/>
      <c r="B48" s="60">
        <v>34</v>
      </c>
      <c r="C48" s="52"/>
      <c r="D48" s="52"/>
      <c r="E48" s="53" t="s">
        <v>35</v>
      </c>
      <c r="F48" s="58">
        <v>100000</v>
      </c>
      <c r="G48" s="58">
        <v>100000</v>
      </c>
      <c r="H48" s="58">
        <f>H49+H50</f>
        <v>25864.41</v>
      </c>
      <c r="I48" s="58">
        <f t="shared" si="0"/>
        <v>25.86441</v>
      </c>
    </row>
    <row r="49" spans="1:9" ht="15">
      <c r="A49" s="456"/>
      <c r="B49" s="66"/>
      <c r="C49" s="151">
        <v>342</v>
      </c>
      <c r="D49" s="151"/>
      <c r="E49" s="57" t="s">
        <v>188</v>
      </c>
      <c r="F49" s="65">
        <v>70000</v>
      </c>
      <c r="G49" s="65">
        <v>70000</v>
      </c>
      <c r="H49" s="65">
        <v>0</v>
      </c>
      <c r="I49" s="65">
        <f t="shared" si="0"/>
        <v>0</v>
      </c>
    </row>
    <row r="50" spans="1:9" ht="15">
      <c r="A50" s="59"/>
      <c r="B50" s="46"/>
      <c r="C50" s="56">
        <v>343</v>
      </c>
      <c r="D50" s="56"/>
      <c r="E50" s="57" t="s">
        <v>36</v>
      </c>
      <c r="F50" s="48">
        <v>30000</v>
      </c>
      <c r="G50" s="48">
        <v>30000</v>
      </c>
      <c r="H50" s="48">
        <f>H51+H52</f>
        <v>25864.41</v>
      </c>
      <c r="I50" s="48">
        <f t="shared" si="0"/>
        <v>86.2147</v>
      </c>
    </row>
    <row r="51" spans="1:9" ht="15">
      <c r="A51" s="59"/>
      <c r="B51" s="46"/>
      <c r="C51" s="56"/>
      <c r="D51" s="56">
        <v>3433</v>
      </c>
      <c r="E51" s="57" t="s">
        <v>104</v>
      </c>
      <c r="F51" s="48"/>
      <c r="G51" s="48"/>
      <c r="H51" s="48">
        <v>97.2</v>
      </c>
      <c r="I51" s="48"/>
    </row>
    <row r="52" spans="1:9" ht="15">
      <c r="A52" s="59"/>
      <c r="B52" s="46"/>
      <c r="C52" s="56"/>
      <c r="D52" s="56">
        <v>3434</v>
      </c>
      <c r="E52" s="57" t="s">
        <v>126</v>
      </c>
      <c r="F52" s="48"/>
      <c r="G52" s="48"/>
      <c r="H52" s="48">
        <v>25767.21</v>
      </c>
      <c r="I52" s="48"/>
    </row>
    <row r="53" spans="1:9" ht="15">
      <c r="A53" s="45">
        <v>5</v>
      </c>
      <c r="B53" s="60"/>
      <c r="C53" s="56"/>
      <c r="D53" s="56"/>
      <c r="E53" s="53" t="s">
        <v>133</v>
      </c>
      <c r="F53" s="58">
        <v>6500000</v>
      </c>
      <c r="G53" s="58">
        <v>6500000</v>
      </c>
      <c r="H53" s="58">
        <v>0</v>
      </c>
      <c r="I53" s="58">
        <f t="shared" si="0"/>
        <v>0</v>
      </c>
    </row>
    <row r="54" spans="1:9" ht="15">
      <c r="A54" s="45"/>
      <c r="B54" s="60">
        <v>54</v>
      </c>
      <c r="C54" s="56"/>
      <c r="D54" s="56"/>
      <c r="E54" s="53" t="s">
        <v>196</v>
      </c>
      <c r="F54" s="58">
        <v>6500000</v>
      </c>
      <c r="G54" s="58">
        <v>6500000</v>
      </c>
      <c r="H54" s="58">
        <v>0</v>
      </c>
      <c r="I54" s="58">
        <f t="shared" si="0"/>
        <v>0</v>
      </c>
    </row>
    <row r="55" spans="1:9" ht="26.25">
      <c r="A55" s="59"/>
      <c r="B55" s="46"/>
      <c r="C55" s="56">
        <v>544</v>
      </c>
      <c r="D55" s="56"/>
      <c r="E55" s="57" t="s">
        <v>201</v>
      </c>
      <c r="F55" s="48">
        <v>6500000</v>
      </c>
      <c r="G55" s="48">
        <v>6500000</v>
      </c>
      <c r="H55" s="48">
        <v>0</v>
      </c>
      <c r="I55" s="48">
        <f t="shared" si="0"/>
        <v>0</v>
      </c>
    </row>
    <row r="56" spans="1:9" ht="26.25">
      <c r="A56" s="618"/>
      <c r="B56" s="619"/>
      <c r="C56" s="620"/>
      <c r="D56" s="620"/>
      <c r="E56" s="557" t="s">
        <v>325</v>
      </c>
      <c r="F56" s="528">
        <f aca="true" t="shared" si="2" ref="F56:H57">F57</f>
        <v>5000</v>
      </c>
      <c r="G56" s="528">
        <f t="shared" si="2"/>
        <v>5000</v>
      </c>
      <c r="H56" s="528">
        <f t="shared" si="2"/>
        <v>0</v>
      </c>
      <c r="I56" s="528">
        <f t="shared" si="0"/>
        <v>0</v>
      </c>
    </row>
    <row r="57" spans="1:9" ht="15">
      <c r="A57" s="50">
        <v>3</v>
      </c>
      <c r="B57" s="51"/>
      <c r="C57" s="52"/>
      <c r="D57" s="52"/>
      <c r="E57" s="53" t="s">
        <v>24</v>
      </c>
      <c r="F57" s="58">
        <f t="shared" si="2"/>
        <v>5000</v>
      </c>
      <c r="G57" s="58">
        <f t="shared" si="2"/>
        <v>5000</v>
      </c>
      <c r="H57" s="58">
        <f t="shared" si="2"/>
        <v>0</v>
      </c>
      <c r="I57" s="58">
        <f t="shared" si="0"/>
        <v>0</v>
      </c>
    </row>
    <row r="58" spans="1:9" ht="15">
      <c r="A58" s="55"/>
      <c r="B58" s="54">
        <v>32</v>
      </c>
      <c r="C58" s="52"/>
      <c r="D58" s="52"/>
      <c r="E58" s="53" t="s">
        <v>29</v>
      </c>
      <c r="F58" s="58">
        <f>F59</f>
        <v>5000</v>
      </c>
      <c r="G58" s="58">
        <f>G59</f>
        <v>5000</v>
      </c>
      <c r="H58" s="58">
        <v>0</v>
      </c>
      <c r="I58" s="58">
        <f t="shared" si="0"/>
        <v>0</v>
      </c>
    </row>
    <row r="59" spans="1:9" ht="15">
      <c r="A59" s="55"/>
      <c r="B59" s="51"/>
      <c r="C59" s="56">
        <v>329</v>
      </c>
      <c r="D59" s="56"/>
      <c r="E59" s="57" t="s">
        <v>34</v>
      </c>
      <c r="F59" s="48">
        <v>5000</v>
      </c>
      <c r="G59" s="48">
        <v>5000</v>
      </c>
      <c r="H59" s="48">
        <v>0</v>
      </c>
      <c r="I59" s="48">
        <f t="shared" si="0"/>
        <v>0</v>
      </c>
    </row>
    <row r="60" spans="1:9" ht="15">
      <c r="A60" s="618"/>
      <c r="B60" s="619"/>
      <c r="C60" s="615"/>
      <c r="D60" s="615"/>
      <c r="E60" s="557" t="s">
        <v>324</v>
      </c>
      <c r="F60" s="528">
        <f aca="true" t="shared" si="3" ref="F60:H61">F61</f>
        <v>2500</v>
      </c>
      <c r="G60" s="528">
        <f t="shared" si="3"/>
        <v>2500</v>
      </c>
      <c r="H60" s="528">
        <f t="shared" si="3"/>
        <v>0</v>
      </c>
      <c r="I60" s="621">
        <f t="shared" si="0"/>
        <v>0</v>
      </c>
    </row>
    <row r="61" spans="1:9" ht="15">
      <c r="A61" s="50">
        <v>3</v>
      </c>
      <c r="B61" s="51"/>
      <c r="C61" s="52"/>
      <c r="D61" s="52"/>
      <c r="E61" s="53" t="s">
        <v>24</v>
      </c>
      <c r="F61" s="58">
        <f t="shared" si="3"/>
        <v>2500</v>
      </c>
      <c r="G61" s="58">
        <f t="shared" si="3"/>
        <v>2500</v>
      </c>
      <c r="H61" s="58">
        <f t="shared" si="3"/>
        <v>0</v>
      </c>
      <c r="I61" s="58">
        <f t="shared" si="0"/>
        <v>0</v>
      </c>
    </row>
    <row r="62" spans="1:9" ht="15">
      <c r="A62" s="59"/>
      <c r="B62" s="60">
        <v>38</v>
      </c>
      <c r="C62" s="52"/>
      <c r="D62" s="52"/>
      <c r="E62" s="53" t="s">
        <v>39</v>
      </c>
      <c r="F62" s="58">
        <v>2500</v>
      </c>
      <c r="G62" s="58">
        <v>2500</v>
      </c>
      <c r="H62" s="58">
        <f>SUM(H63)</f>
        <v>0</v>
      </c>
      <c r="I62" s="58">
        <f t="shared" si="0"/>
        <v>0</v>
      </c>
    </row>
    <row r="63" spans="1:9" ht="15">
      <c r="A63" s="59"/>
      <c r="B63" s="46"/>
      <c r="C63" s="56">
        <v>381</v>
      </c>
      <c r="D63" s="56"/>
      <c r="E63" s="57" t="s">
        <v>40</v>
      </c>
      <c r="F63" s="48">
        <v>2500</v>
      </c>
      <c r="G63" s="48">
        <v>2500</v>
      </c>
      <c r="H63" s="58">
        <v>0</v>
      </c>
      <c r="I63" s="48">
        <f t="shared" si="0"/>
        <v>0</v>
      </c>
    </row>
    <row r="64" spans="1:9" ht="21" customHeight="1">
      <c r="A64" s="525"/>
      <c r="B64" s="526"/>
      <c r="C64" s="615"/>
      <c r="D64" s="615"/>
      <c r="E64" s="557" t="s">
        <v>323</v>
      </c>
      <c r="F64" s="528">
        <f>F65</f>
        <v>45000</v>
      </c>
      <c r="G64" s="528">
        <f>G65</f>
        <v>45000</v>
      </c>
      <c r="H64" s="528">
        <f>H65</f>
        <v>30437.5</v>
      </c>
      <c r="I64" s="528">
        <f t="shared" si="0"/>
        <v>67.63888888888889</v>
      </c>
    </row>
    <row r="65" spans="1:9" ht="15">
      <c r="A65" s="62">
        <v>3</v>
      </c>
      <c r="B65" s="46"/>
      <c r="C65" s="52"/>
      <c r="D65" s="213"/>
      <c r="E65" s="53" t="s">
        <v>24</v>
      </c>
      <c r="F65" s="58">
        <v>45000</v>
      </c>
      <c r="G65" s="58">
        <v>45000</v>
      </c>
      <c r="H65" s="20">
        <v>30437.5</v>
      </c>
      <c r="I65" s="20">
        <f t="shared" si="0"/>
        <v>67.63888888888889</v>
      </c>
    </row>
    <row r="66" spans="1:9" ht="15">
      <c r="A66" s="62"/>
      <c r="B66" s="60">
        <v>32</v>
      </c>
      <c r="C66" s="52"/>
      <c r="D66" s="213"/>
      <c r="E66" s="53" t="s">
        <v>29</v>
      </c>
      <c r="F66" s="58">
        <f>SUM(F67:F68)</f>
        <v>45000</v>
      </c>
      <c r="G66" s="58">
        <f>SUM(G67:G68)</f>
        <v>45000</v>
      </c>
      <c r="H66" s="20">
        <v>30437.5</v>
      </c>
      <c r="I66" s="20">
        <f t="shared" si="0"/>
        <v>67.63888888888889</v>
      </c>
    </row>
    <row r="67" spans="1:9" ht="15">
      <c r="A67" s="457"/>
      <c r="B67" s="66"/>
      <c r="C67" s="151">
        <v>323</v>
      </c>
      <c r="D67" s="458"/>
      <c r="E67" s="57" t="s">
        <v>32</v>
      </c>
      <c r="F67" s="65">
        <v>45000</v>
      </c>
      <c r="G67" s="65">
        <v>45000</v>
      </c>
      <c r="H67" s="449">
        <v>30437.5</v>
      </c>
      <c r="I67" s="449">
        <f t="shared" si="0"/>
        <v>67.63888888888889</v>
      </c>
    </row>
    <row r="68" spans="1:9" ht="15">
      <c r="A68" s="62"/>
      <c r="B68" s="66"/>
      <c r="C68" s="151"/>
      <c r="D68" s="56">
        <v>3233</v>
      </c>
      <c r="E68" s="57" t="s">
        <v>93</v>
      </c>
      <c r="F68" s="65">
        <v>0</v>
      </c>
      <c r="G68" s="65">
        <v>0</v>
      </c>
      <c r="H68" s="449">
        <v>30437.5</v>
      </c>
      <c r="I68" s="449"/>
    </row>
    <row r="69" spans="1:9" ht="20.25" customHeight="1">
      <c r="A69" s="613"/>
      <c r="B69" s="451"/>
      <c r="C69" s="617"/>
      <c r="D69" s="614"/>
      <c r="E69" s="557" t="s">
        <v>322</v>
      </c>
      <c r="F69" s="452">
        <v>40000</v>
      </c>
      <c r="G69" s="452">
        <v>40000</v>
      </c>
      <c r="H69" s="452">
        <f>H70</f>
        <v>31854.4</v>
      </c>
      <c r="I69" s="452">
        <f t="shared" si="0"/>
        <v>79.63600000000001</v>
      </c>
    </row>
    <row r="70" spans="1:9" ht="15">
      <c r="A70" s="590">
        <v>3</v>
      </c>
      <c r="B70" s="593"/>
      <c r="C70" s="52"/>
      <c r="D70" s="213"/>
      <c r="E70" s="53" t="s">
        <v>24</v>
      </c>
      <c r="F70" s="58">
        <f>F71+F74</f>
        <v>40000</v>
      </c>
      <c r="G70" s="58">
        <f>G71+G74</f>
        <v>40000</v>
      </c>
      <c r="H70" s="20">
        <f>H71+H74</f>
        <v>31854.4</v>
      </c>
      <c r="I70" s="20">
        <f t="shared" si="0"/>
        <v>79.63600000000001</v>
      </c>
    </row>
    <row r="71" spans="1:9" ht="15">
      <c r="A71" s="590"/>
      <c r="B71" s="593">
        <v>32</v>
      </c>
      <c r="C71" s="52"/>
      <c r="D71" s="213"/>
      <c r="E71" s="53" t="s">
        <v>29</v>
      </c>
      <c r="F71" s="58">
        <v>25000</v>
      </c>
      <c r="G71" s="58">
        <v>25000</v>
      </c>
      <c r="H71" s="20">
        <v>24242.8</v>
      </c>
      <c r="I71" s="20">
        <f t="shared" si="0"/>
        <v>96.9712</v>
      </c>
    </row>
    <row r="72" spans="1:9" ht="15">
      <c r="A72" s="590"/>
      <c r="B72" s="591"/>
      <c r="C72" s="56">
        <v>329</v>
      </c>
      <c r="D72" s="213"/>
      <c r="E72" s="57" t="s">
        <v>34</v>
      </c>
      <c r="F72" s="65">
        <v>25000</v>
      </c>
      <c r="G72" s="65">
        <v>25000</v>
      </c>
      <c r="H72" s="449">
        <v>24242.8</v>
      </c>
      <c r="I72" s="449">
        <f t="shared" si="0"/>
        <v>96.9712</v>
      </c>
    </row>
    <row r="73" spans="1:9" ht="15">
      <c r="A73" s="590"/>
      <c r="B73" s="591"/>
      <c r="C73" s="56"/>
      <c r="D73" s="151">
        <v>3299</v>
      </c>
      <c r="E73" s="57" t="s">
        <v>34</v>
      </c>
      <c r="F73" s="65"/>
      <c r="G73" s="65"/>
      <c r="H73" s="449">
        <v>24242.8</v>
      </c>
      <c r="I73" s="449"/>
    </row>
    <row r="74" spans="1:9" ht="15">
      <c r="A74" s="68"/>
      <c r="B74" s="69">
        <v>38</v>
      </c>
      <c r="C74" s="52"/>
      <c r="D74" s="213"/>
      <c r="E74" s="53" t="s">
        <v>39</v>
      </c>
      <c r="F74" s="58">
        <v>15000</v>
      </c>
      <c r="G74" s="58">
        <v>15000</v>
      </c>
      <c r="H74" s="20">
        <v>7611.6</v>
      </c>
      <c r="I74" s="20">
        <f t="shared" si="0"/>
        <v>50.744</v>
      </c>
    </row>
    <row r="75" spans="1:9" ht="15">
      <c r="A75" s="573"/>
      <c r="B75" s="572"/>
      <c r="C75" s="56">
        <v>381</v>
      </c>
      <c r="D75" s="213"/>
      <c r="E75" s="57" t="s">
        <v>40</v>
      </c>
      <c r="F75" s="48">
        <v>15000</v>
      </c>
      <c r="G75" s="65">
        <v>15000</v>
      </c>
      <c r="H75" s="449">
        <v>7611.6</v>
      </c>
      <c r="I75" s="449">
        <f t="shared" si="0"/>
        <v>50.744</v>
      </c>
    </row>
    <row r="76" spans="1:9" ht="15">
      <c r="A76" s="573"/>
      <c r="B76" s="572"/>
      <c r="C76" s="56"/>
      <c r="D76" s="151">
        <v>3811</v>
      </c>
      <c r="E76" s="57" t="s">
        <v>107</v>
      </c>
      <c r="F76" s="48"/>
      <c r="G76" s="65"/>
      <c r="H76" s="449">
        <v>7611.6</v>
      </c>
      <c r="I76" s="449"/>
    </row>
    <row r="77" spans="1:9" ht="20.25" customHeight="1">
      <c r="A77" s="525"/>
      <c r="B77" s="526"/>
      <c r="C77" s="615"/>
      <c r="D77" s="614"/>
      <c r="E77" s="557" t="s">
        <v>321</v>
      </c>
      <c r="F77" s="528">
        <f>F78</f>
        <v>40000</v>
      </c>
      <c r="G77" s="528">
        <f>G78</f>
        <v>40000</v>
      </c>
      <c r="H77" s="452">
        <v>0</v>
      </c>
      <c r="I77" s="452">
        <f t="shared" si="0"/>
        <v>0</v>
      </c>
    </row>
    <row r="78" spans="1:9" ht="15">
      <c r="A78" s="62">
        <v>3</v>
      </c>
      <c r="B78" s="46"/>
      <c r="C78" s="52"/>
      <c r="D78" s="213"/>
      <c r="E78" s="53" t="s">
        <v>24</v>
      </c>
      <c r="F78" s="58">
        <v>40000</v>
      </c>
      <c r="G78" s="58">
        <v>40000</v>
      </c>
      <c r="H78" s="20">
        <v>0</v>
      </c>
      <c r="I78" s="20">
        <f t="shared" si="0"/>
        <v>0</v>
      </c>
    </row>
    <row r="79" spans="1:9" ht="15">
      <c r="A79" s="62"/>
      <c r="B79" s="60">
        <v>32</v>
      </c>
      <c r="C79" s="52"/>
      <c r="D79" s="213"/>
      <c r="E79" s="53" t="s">
        <v>29</v>
      </c>
      <c r="F79" s="58">
        <f>SUM(F80:F81)</f>
        <v>40000</v>
      </c>
      <c r="G79" s="58">
        <f>SUM(G80:G81)</f>
        <v>40000</v>
      </c>
      <c r="H79" s="20">
        <v>0</v>
      </c>
      <c r="I79" s="20">
        <f t="shared" si="0"/>
        <v>0</v>
      </c>
    </row>
    <row r="80" spans="1:9" ht="15">
      <c r="A80" s="62"/>
      <c r="B80" s="60"/>
      <c r="C80" s="151">
        <v>323</v>
      </c>
      <c r="D80" s="213"/>
      <c r="E80" s="57" t="s">
        <v>32</v>
      </c>
      <c r="F80" s="65">
        <v>5000</v>
      </c>
      <c r="G80" s="65">
        <v>5000</v>
      </c>
      <c r="H80" s="449">
        <v>0</v>
      </c>
      <c r="I80" s="449">
        <f aca="true" t="shared" si="4" ref="I80:I142">H80/G80*100</f>
        <v>0</v>
      </c>
    </row>
    <row r="81" spans="1:9" ht="15">
      <c r="A81" s="63"/>
      <c r="B81" s="46"/>
      <c r="C81" s="56">
        <v>329</v>
      </c>
      <c r="D81" s="213"/>
      <c r="E81" s="57" t="s">
        <v>34</v>
      </c>
      <c r="F81" s="65">
        <v>35000</v>
      </c>
      <c r="G81" s="65">
        <v>35000</v>
      </c>
      <c r="H81" s="449">
        <v>0</v>
      </c>
      <c r="I81" s="449">
        <f t="shared" si="4"/>
        <v>0</v>
      </c>
    </row>
    <row r="82" spans="1:9" ht="20.25" customHeight="1">
      <c r="A82" s="525"/>
      <c r="B82" s="526"/>
      <c r="C82" s="615"/>
      <c r="D82" s="614"/>
      <c r="E82" s="557" t="s">
        <v>320</v>
      </c>
      <c r="F82" s="528">
        <f>F83</f>
        <v>20000</v>
      </c>
      <c r="G82" s="528">
        <f>G83</f>
        <v>20000</v>
      </c>
      <c r="H82" s="452">
        <v>18000</v>
      </c>
      <c r="I82" s="452">
        <f t="shared" si="4"/>
        <v>90</v>
      </c>
    </row>
    <row r="83" spans="1:9" s="1" customFormat="1" ht="15">
      <c r="A83" s="62">
        <v>3</v>
      </c>
      <c r="B83" s="46"/>
      <c r="C83" s="52"/>
      <c r="D83" s="61"/>
      <c r="E83" s="53" t="s">
        <v>24</v>
      </c>
      <c r="F83" s="58">
        <v>20000</v>
      </c>
      <c r="G83" s="58">
        <v>20000</v>
      </c>
      <c r="H83" s="28">
        <v>18000</v>
      </c>
      <c r="I83" s="28">
        <f t="shared" si="4"/>
        <v>90</v>
      </c>
    </row>
    <row r="84" spans="1:9" ht="15">
      <c r="A84" s="62"/>
      <c r="B84" s="60">
        <v>32</v>
      </c>
      <c r="C84" s="52"/>
      <c r="D84" s="52"/>
      <c r="E84" s="53" t="s">
        <v>29</v>
      </c>
      <c r="F84" s="58">
        <f>SUM(F85:F85)</f>
        <v>20000</v>
      </c>
      <c r="G84" s="58">
        <f>SUM(G85:G85)</f>
        <v>20000</v>
      </c>
      <c r="H84" s="58">
        <v>18000</v>
      </c>
      <c r="I84" s="58">
        <f t="shared" si="4"/>
        <v>90</v>
      </c>
    </row>
    <row r="85" spans="1:9" ht="15">
      <c r="A85" s="63"/>
      <c r="B85" s="46"/>
      <c r="C85" s="56">
        <v>329</v>
      </c>
      <c r="D85" s="151"/>
      <c r="E85" s="57" t="s">
        <v>34</v>
      </c>
      <c r="F85" s="65">
        <v>20000</v>
      </c>
      <c r="G85" s="65">
        <v>20000</v>
      </c>
      <c r="H85" s="65">
        <v>18000</v>
      </c>
      <c r="I85" s="65">
        <f t="shared" si="4"/>
        <v>90</v>
      </c>
    </row>
    <row r="86" spans="1:9" ht="15">
      <c r="A86" s="63"/>
      <c r="B86" s="46"/>
      <c r="C86" s="56"/>
      <c r="D86" s="151">
        <v>3294</v>
      </c>
      <c r="E86" s="57" t="s">
        <v>101</v>
      </c>
      <c r="F86" s="65"/>
      <c r="G86" s="65"/>
      <c r="H86" s="65">
        <v>18000</v>
      </c>
      <c r="I86" s="65"/>
    </row>
    <row r="87" spans="1:9" ht="20.25" customHeight="1">
      <c r="A87" s="563"/>
      <c r="B87" s="564"/>
      <c r="C87" s="564"/>
      <c r="D87" s="564"/>
      <c r="E87" s="578" t="s">
        <v>319</v>
      </c>
      <c r="F87" s="606">
        <f>F88</f>
        <v>50000</v>
      </c>
      <c r="G87" s="606">
        <f>G88</f>
        <v>50000</v>
      </c>
      <c r="H87" s="452">
        <f>H88</f>
        <v>11799.59</v>
      </c>
      <c r="I87" s="452">
        <f t="shared" si="4"/>
        <v>23.59918</v>
      </c>
    </row>
    <row r="88" spans="1:9" ht="15">
      <c r="A88" s="68">
        <v>3</v>
      </c>
      <c r="B88" s="69"/>
      <c r="C88" s="69"/>
      <c r="D88" s="69"/>
      <c r="E88" s="47" t="s">
        <v>24</v>
      </c>
      <c r="F88" s="58">
        <v>50000</v>
      </c>
      <c r="G88" s="58">
        <v>50000</v>
      </c>
      <c r="H88" s="58">
        <f>H89</f>
        <v>11799.59</v>
      </c>
      <c r="I88" s="58">
        <f t="shared" si="4"/>
        <v>23.59918</v>
      </c>
    </row>
    <row r="89" spans="1:9" ht="15">
      <c r="A89" s="68"/>
      <c r="B89" s="69">
        <v>38</v>
      </c>
      <c r="C89" s="69"/>
      <c r="D89" s="69"/>
      <c r="E89" s="47" t="s">
        <v>39</v>
      </c>
      <c r="F89" s="58">
        <v>50000</v>
      </c>
      <c r="G89" s="58">
        <v>50000</v>
      </c>
      <c r="H89" s="58">
        <f>SUM(H90)</f>
        <v>11799.59</v>
      </c>
      <c r="I89" s="58">
        <f t="shared" si="4"/>
        <v>23.59918</v>
      </c>
    </row>
    <row r="90" spans="1:9" ht="15">
      <c r="A90" s="43"/>
      <c r="B90" s="44"/>
      <c r="C90" s="44">
        <v>381</v>
      </c>
      <c r="D90" s="44"/>
      <c r="E90" s="450" t="s">
        <v>40</v>
      </c>
      <c r="F90" s="65">
        <v>50000</v>
      </c>
      <c r="G90" s="65">
        <v>50000</v>
      </c>
      <c r="H90" s="65">
        <f>SUM(H91)</f>
        <v>11799.59</v>
      </c>
      <c r="I90" s="65">
        <f t="shared" si="4"/>
        <v>23.59918</v>
      </c>
    </row>
    <row r="91" spans="1:9" ht="15">
      <c r="A91" s="43"/>
      <c r="B91" s="44"/>
      <c r="C91" s="44"/>
      <c r="D91" s="44">
        <v>3831</v>
      </c>
      <c r="E91" s="450" t="s">
        <v>217</v>
      </c>
      <c r="F91" s="65"/>
      <c r="G91" s="65"/>
      <c r="H91" s="65">
        <v>11799.59</v>
      </c>
      <c r="I91" s="65"/>
    </row>
    <row r="92" spans="1:9" ht="26.25">
      <c r="A92" s="563"/>
      <c r="B92" s="564"/>
      <c r="C92" s="564"/>
      <c r="D92" s="616"/>
      <c r="E92" s="578" t="s">
        <v>318</v>
      </c>
      <c r="F92" s="452">
        <f>F93</f>
        <v>200000</v>
      </c>
      <c r="G92" s="452">
        <f>G93</f>
        <v>200000</v>
      </c>
      <c r="H92" s="452">
        <v>0</v>
      </c>
      <c r="I92" s="452">
        <f t="shared" si="4"/>
        <v>0</v>
      </c>
    </row>
    <row r="93" spans="1:9" ht="15">
      <c r="A93" s="68">
        <v>5</v>
      </c>
      <c r="B93" s="69"/>
      <c r="C93" s="69"/>
      <c r="D93" s="459"/>
      <c r="E93" s="47" t="s">
        <v>133</v>
      </c>
      <c r="F93" s="58">
        <v>200000</v>
      </c>
      <c r="G93" s="58">
        <v>200000</v>
      </c>
      <c r="H93" s="58">
        <v>0</v>
      </c>
      <c r="I93" s="58">
        <f t="shared" si="4"/>
        <v>0</v>
      </c>
    </row>
    <row r="94" spans="1:9" ht="15">
      <c r="A94" s="68"/>
      <c r="B94" s="69">
        <v>53</v>
      </c>
      <c r="C94" s="69"/>
      <c r="D94" s="459"/>
      <c r="E94" s="47" t="s">
        <v>134</v>
      </c>
      <c r="F94" s="58">
        <v>200000</v>
      </c>
      <c r="G94" s="58">
        <v>200000</v>
      </c>
      <c r="H94" s="58">
        <v>0</v>
      </c>
      <c r="I94" s="58">
        <f t="shared" si="4"/>
        <v>0</v>
      </c>
    </row>
    <row r="95" spans="1:9" ht="15">
      <c r="A95" s="43"/>
      <c r="B95" s="44"/>
      <c r="C95" s="44">
        <v>532</v>
      </c>
      <c r="D95" s="44"/>
      <c r="E95" s="450" t="s">
        <v>204</v>
      </c>
      <c r="F95" s="65">
        <v>200000</v>
      </c>
      <c r="G95" s="65">
        <v>200000</v>
      </c>
      <c r="H95" s="65">
        <v>0</v>
      </c>
      <c r="I95" s="65">
        <f t="shared" si="4"/>
        <v>0</v>
      </c>
    </row>
    <row r="96" spans="1:9" ht="23.25" customHeight="1">
      <c r="A96" s="425"/>
      <c r="B96" s="430"/>
      <c r="C96" s="431"/>
      <c r="D96" s="431"/>
      <c r="E96" s="432" t="s">
        <v>54</v>
      </c>
      <c r="F96" s="433">
        <f>F97</f>
        <v>26940994</v>
      </c>
      <c r="G96" s="433">
        <f>G97</f>
        <v>26940994</v>
      </c>
      <c r="H96" s="433">
        <f>H97</f>
        <v>4343839.89</v>
      </c>
      <c r="I96" s="433">
        <f t="shared" si="4"/>
        <v>16.12353237597692</v>
      </c>
    </row>
    <row r="97" spans="1:9" ht="21.75" customHeight="1">
      <c r="A97" s="434"/>
      <c r="B97" s="435"/>
      <c r="C97" s="436"/>
      <c r="D97" s="436"/>
      <c r="E97" s="437" t="s">
        <v>55</v>
      </c>
      <c r="F97" s="438">
        <f>F98+F144+F199+F250+F346+F358+F375+F388+F414+F419+F431</f>
        <v>26940994</v>
      </c>
      <c r="G97" s="438">
        <f>G98+G144+G199+G250+G346+G358+G375+G388+G414+G419+G431</f>
        <v>26940994</v>
      </c>
      <c r="H97" s="438">
        <f>H98+H144+H199+H250+H346+H358+H375+H388+H414+H419+H431</f>
        <v>4343839.89</v>
      </c>
      <c r="I97" s="438">
        <f t="shared" si="4"/>
        <v>16.12353237597692</v>
      </c>
    </row>
    <row r="98" spans="1:9" ht="30">
      <c r="A98" s="553"/>
      <c r="B98" s="554"/>
      <c r="C98" s="608"/>
      <c r="D98" s="608"/>
      <c r="E98" s="523" t="s">
        <v>205</v>
      </c>
      <c r="F98" s="609">
        <f>F99+F128+F133</f>
        <v>385500</v>
      </c>
      <c r="G98" s="609">
        <f>G99+G128+G133</f>
        <v>385500</v>
      </c>
      <c r="H98" s="609">
        <f>H99+H128+H133</f>
        <v>184898.94999999998</v>
      </c>
      <c r="I98" s="609">
        <f t="shared" si="4"/>
        <v>47.963411154345</v>
      </c>
    </row>
    <row r="99" spans="1:9" ht="23.25" customHeight="1">
      <c r="A99" s="525"/>
      <c r="B99" s="526"/>
      <c r="C99" s="610"/>
      <c r="D99" s="610"/>
      <c r="E99" s="557" t="s">
        <v>206</v>
      </c>
      <c r="F99" s="528">
        <f>F100</f>
        <v>295000</v>
      </c>
      <c r="G99" s="528">
        <f>G100</f>
        <v>295000</v>
      </c>
      <c r="H99" s="528">
        <f>H100</f>
        <v>171668.77</v>
      </c>
      <c r="I99" s="528">
        <f t="shared" si="4"/>
        <v>58.1928033898305</v>
      </c>
    </row>
    <row r="100" spans="1:9" ht="15">
      <c r="A100" s="45">
        <v>3</v>
      </c>
      <c r="B100" s="60"/>
      <c r="C100" s="52"/>
      <c r="D100" s="52"/>
      <c r="E100" s="53" t="s">
        <v>24</v>
      </c>
      <c r="F100" s="58">
        <f>F101+F108+F125</f>
        <v>295000</v>
      </c>
      <c r="G100" s="58">
        <f>G101+G108+G125</f>
        <v>295000</v>
      </c>
      <c r="H100" s="58">
        <f>H101+H108+H125</f>
        <v>171668.77</v>
      </c>
      <c r="I100" s="58">
        <f t="shared" si="4"/>
        <v>58.1928033898305</v>
      </c>
    </row>
    <row r="101" spans="1:9" ht="15">
      <c r="A101" s="59"/>
      <c r="B101" s="60">
        <v>31</v>
      </c>
      <c r="C101" s="52"/>
      <c r="D101" s="52"/>
      <c r="E101" s="53" t="s">
        <v>25</v>
      </c>
      <c r="F101" s="58">
        <f>F102+F104+F105</f>
        <v>193000</v>
      </c>
      <c r="G101" s="58">
        <f>G102+G104+G105</f>
        <v>193000</v>
      </c>
      <c r="H101" s="58">
        <f>SUM(H102+H104+H105)</f>
        <v>81208.48999999999</v>
      </c>
      <c r="I101" s="58">
        <f t="shared" si="4"/>
        <v>42.07693782383419</v>
      </c>
    </row>
    <row r="102" spans="1:9" ht="15">
      <c r="A102" s="59"/>
      <c r="B102" s="60"/>
      <c r="C102" s="56">
        <v>311</v>
      </c>
      <c r="D102" s="56"/>
      <c r="E102" s="57" t="s">
        <v>26</v>
      </c>
      <c r="F102" s="48">
        <v>160000</v>
      </c>
      <c r="G102" s="48">
        <v>160000</v>
      </c>
      <c r="H102" s="48">
        <f>SUM(H103)</f>
        <v>69636.87</v>
      </c>
      <c r="I102" s="48">
        <f t="shared" si="4"/>
        <v>43.52304374999999</v>
      </c>
    </row>
    <row r="103" spans="1:9" ht="15">
      <c r="A103" s="59"/>
      <c r="B103" s="60"/>
      <c r="C103" s="56"/>
      <c r="D103" s="56">
        <v>3111</v>
      </c>
      <c r="E103" s="57" t="s">
        <v>80</v>
      </c>
      <c r="F103" s="48"/>
      <c r="G103" s="48"/>
      <c r="H103" s="48">
        <v>69636.87</v>
      </c>
      <c r="I103" s="48"/>
    </row>
    <row r="104" spans="1:9" ht="15">
      <c r="A104" s="59"/>
      <c r="B104" s="46"/>
      <c r="C104" s="56">
        <v>312</v>
      </c>
      <c r="D104" s="56"/>
      <c r="E104" s="57" t="s">
        <v>27</v>
      </c>
      <c r="F104" s="48">
        <v>5000</v>
      </c>
      <c r="G104" s="48">
        <v>5000</v>
      </c>
      <c r="H104" s="48">
        <v>0</v>
      </c>
      <c r="I104" s="48">
        <f t="shared" si="4"/>
        <v>0</v>
      </c>
    </row>
    <row r="105" spans="1:9" ht="15">
      <c r="A105" s="59"/>
      <c r="B105" s="60"/>
      <c r="C105" s="56">
        <v>313</v>
      </c>
      <c r="D105" s="56"/>
      <c r="E105" s="57" t="s">
        <v>28</v>
      </c>
      <c r="F105" s="48">
        <v>28000</v>
      </c>
      <c r="G105" s="48">
        <v>28000</v>
      </c>
      <c r="H105" s="48">
        <f>SUM(H106:H107)</f>
        <v>11571.62</v>
      </c>
      <c r="I105" s="48">
        <f t="shared" si="4"/>
        <v>41.327214285714284</v>
      </c>
    </row>
    <row r="106" spans="1:9" ht="15">
      <c r="A106" s="59"/>
      <c r="B106" s="60"/>
      <c r="C106" s="56"/>
      <c r="D106" s="56">
        <v>3132</v>
      </c>
      <c r="E106" s="57" t="s">
        <v>81</v>
      </c>
      <c r="F106" s="48"/>
      <c r="G106" s="48"/>
      <c r="H106" s="48">
        <v>11373.59</v>
      </c>
      <c r="I106" s="48"/>
    </row>
    <row r="107" spans="1:9" ht="15">
      <c r="A107" s="59"/>
      <c r="B107" s="60"/>
      <c r="C107" s="56"/>
      <c r="D107" s="56">
        <v>3133</v>
      </c>
      <c r="E107" s="57" t="s">
        <v>82</v>
      </c>
      <c r="F107" s="48"/>
      <c r="G107" s="48"/>
      <c r="H107" s="48">
        <v>198.03</v>
      </c>
      <c r="I107" s="48"/>
    </row>
    <row r="108" spans="1:9" ht="15">
      <c r="A108" s="59"/>
      <c r="B108" s="60">
        <v>32</v>
      </c>
      <c r="C108" s="52"/>
      <c r="D108" s="52"/>
      <c r="E108" s="53" t="s">
        <v>29</v>
      </c>
      <c r="F108" s="58">
        <f>F109+F112+F115+F123</f>
        <v>96000</v>
      </c>
      <c r="G108" s="58">
        <f>G109+G112+G115+G123</f>
        <v>96000</v>
      </c>
      <c r="H108" s="58">
        <f>SUM(H109+H112+H115+H123)</f>
        <v>88162.5</v>
      </c>
      <c r="I108" s="58">
        <f t="shared" si="4"/>
        <v>91.8359375</v>
      </c>
    </row>
    <row r="109" spans="1:9" ht="15">
      <c r="A109" s="59"/>
      <c r="B109" s="46"/>
      <c r="C109" s="56">
        <v>321</v>
      </c>
      <c r="D109" s="56"/>
      <c r="E109" s="57" t="s">
        <v>30</v>
      </c>
      <c r="F109" s="48">
        <v>5000</v>
      </c>
      <c r="G109" s="48">
        <v>5000</v>
      </c>
      <c r="H109" s="48">
        <f>SUM(H110:H111)</f>
        <v>843.2</v>
      </c>
      <c r="I109" s="48">
        <f t="shared" si="4"/>
        <v>16.864</v>
      </c>
    </row>
    <row r="110" spans="1:9" ht="15">
      <c r="A110" s="59"/>
      <c r="B110" s="46"/>
      <c r="C110" s="56"/>
      <c r="D110" s="56">
        <v>3212</v>
      </c>
      <c r="E110" s="57" t="s">
        <v>332</v>
      </c>
      <c r="F110" s="48"/>
      <c r="G110" s="48"/>
      <c r="H110" s="48">
        <v>343.2</v>
      </c>
      <c r="I110" s="48"/>
    </row>
    <row r="111" spans="1:9" ht="15">
      <c r="A111" s="59"/>
      <c r="B111" s="46"/>
      <c r="C111" s="56"/>
      <c r="D111" s="56">
        <v>3213</v>
      </c>
      <c r="E111" s="57" t="s">
        <v>85</v>
      </c>
      <c r="F111" s="48"/>
      <c r="G111" s="48"/>
      <c r="H111" s="48">
        <v>500</v>
      </c>
      <c r="I111" s="48"/>
    </row>
    <row r="112" spans="1:9" ht="15">
      <c r="A112" s="59"/>
      <c r="B112" s="46"/>
      <c r="C112" s="56">
        <v>322</v>
      </c>
      <c r="D112" s="56"/>
      <c r="E112" s="57" t="s">
        <v>31</v>
      </c>
      <c r="F112" s="48">
        <v>20000</v>
      </c>
      <c r="G112" s="48">
        <v>20000</v>
      </c>
      <c r="H112" s="48">
        <f>SUM(H113:H114)</f>
        <v>7774.33</v>
      </c>
      <c r="I112" s="48">
        <f t="shared" si="4"/>
        <v>38.87165</v>
      </c>
    </row>
    <row r="113" spans="1:9" ht="15">
      <c r="A113" s="59"/>
      <c r="B113" s="46"/>
      <c r="C113" s="56"/>
      <c r="D113" s="56">
        <v>3221</v>
      </c>
      <c r="E113" s="57" t="s">
        <v>87</v>
      </c>
      <c r="F113" s="48"/>
      <c r="G113" s="48"/>
      <c r="H113" s="48">
        <v>4935.69</v>
      </c>
      <c r="I113" s="48"/>
    </row>
    <row r="114" spans="1:9" ht="15">
      <c r="A114" s="59"/>
      <c r="B114" s="46"/>
      <c r="C114" s="56"/>
      <c r="D114" s="56">
        <v>3223</v>
      </c>
      <c r="E114" s="57" t="s">
        <v>89</v>
      </c>
      <c r="F114" s="48"/>
      <c r="G114" s="48"/>
      <c r="H114" s="48">
        <v>2838.64</v>
      </c>
      <c r="I114" s="48"/>
    </row>
    <row r="115" spans="1:9" ht="15">
      <c r="A115" s="59"/>
      <c r="B115" s="46"/>
      <c r="C115" s="56">
        <v>323</v>
      </c>
      <c r="D115" s="56"/>
      <c r="E115" s="57" t="s">
        <v>32</v>
      </c>
      <c r="F115" s="48">
        <v>60000</v>
      </c>
      <c r="G115" s="48">
        <v>60000</v>
      </c>
      <c r="H115" s="48">
        <f>SUM(H116:H122)</f>
        <v>74699.37</v>
      </c>
      <c r="I115" s="48">
        <f t="shared" si="4"/>
        <v>124.49895</v>
      </c>
    </row>
    <row r="116" spans="1:9" ht="15">
      <c r="A116" s="59"/>
      <c r="B116" s="46"/>
      <c r="C116" s="56"/>
      <c r="D116" s="56">
        <v>3231</v>
      </c>
      <c r="E116" s="57" t="s">
        <v>91</v>
      </c>
      <c r="F116" s="48"/>
      <c r="G116" s="48"/>
      <c r="H116" s="48">
        <v>13260.98</v>
      </c>
      <c r="I116" s="48"/>
    </row>
    <row r="117" spans="1:9" ht="15">
      <c r="A117" s="59"/>
      <c r="B117" s="46"/>
      <c r="C117" s="56"/>
      <c r="D117" s="56">
        <v>3232</v>
      </c>
      <c r="E117" s="57" t="s">
        <v>92</v>
      </c>
      <c r="F117" s="48"/>
      <c r="G117" s="48"/>
      <c r="H117" s="48">
        <v>2691.15</v>
      </c>
      <c r="I117" s="48"/>
    </row>
    <row r="118" spans="1:9" ht="15">
      <c r="A118" s="59"/>
      <c r="B118" s="46"/>
      <c r="C118" s="56"/>
      <c r="D118" s="56">
        <v>3233</v>
      </c>
      <c r="E118" s="57" t="s">
        <v>93</v>
      </c>
      <c r="F118" s="48"/>
      <c r="G118" s="48"/>
      <c r="H118" s="48">
        <v>0</v>
      </c>
      <c r="I118" s="48"/>
    </row>
    <row r="119" spans="1:9" ht="15">
      <c r="A119" s="59"/>
      <c r="B119" s="46"/>
      <c r="C119" s="56"/>
      <c r="D119" s="56">
        <v>3234</v>
      </c>
      <c r="E119" s="57" t="s">
        <v>94</v>
      </c>
      <c r="F119" s="48"/>
      <c r="G119" s="48"/>
      <c r="H119" s="48">
        <v>1826.72</v>
      </c>
      <c r="I119" s="48"/>
    </row>
    <row r="120" spans="1:9" ht="15">
      <c r="A120" s="59"/>
      <c r="B120" s="46"/>
      <c r="C120" s="56"/>
      <c r="D120" s="56">
        <v>3237</v>
      </c>
      <c r="E120" s="57" t="s">
        <v>95</v>
      </c>
      <c r="F120" s="48"/>
      <c r="G120" s="48"/>
      <c r="H120" s="48">
        <v>26488.8</v>
      </c>
      <c r="I120" s="48"/>
    </row>
    <row r="121" spans="1:9" ht="15">
      <c r="A121" s="59"/>
      <c r="B121" s="46"/>
      <c r="C121" s="56"/>
      <c r="D121" s="56">
        <v>3238</v>
      </c>
      <c r="E121" s="57" t="s">
        <v>96</v>
      </c>
      <c r="F121" s="48"/>
      <c r="G121" s="48"/>
      <c r="H121" s="48">
        <v>16964</v>
      </c>
      <c r="I121" s="48"/>
    </row>
    <row r="122" spans="1:9" ht="15">
      <c r="A122" s="59"/>
      <c r="B122" s="46"/>
      <c r="C122" s="56"/>
      <c r="D122" s="56">
        <v>3239</v>
      </c>
      <c r="E122" s="57" t="s">
        <v>97</v>
      </c>
      <c r="F122" s="48"/>
      <c r="G122" s="48"/>
      <c r="H122" s="48">
        <v>13467.72</v>
      </c>
      <c r="I122" s="48"/>
    </row>
    <row r="123" spans="1:9" ht="15">
      <c r="A123" s="59"/>
      <c r="B123" s="46"/>
      <c r="C123" s="56">
        <v>324</v>
      </c>
      <c r="D123" s="56"/>
      <c r="E123" s="57" t="s">
        <v>167</v>
      </c>
      <c r="F123" s="48">
        <v>11000</v>
      </c>
      <c r="G123" s="48">
        <v>11000</v>
      </c>
      <c r="H123" s="65">
        <f>H124</f>
        <v>4845.6</v>
      </c>
      <c r="I123" s="48">
        <f t="shared" si="4"/>
        <v>44.050909090909094</v>
      </c>
    </row>
    <row r="124" spans="1:9" ht="15">
      <c r="A124" s="59"/>
      <c r="B124" s="46"/>
      <c r="C124" s="56"/>
      <c r="D124" s="56">
        <v>3241</v>
      </c>
      <c r="E124" s="57" t="s">
        <v>120</v>
      </c>
      <c r="F124" s="48"/>
      <c r="G124" s="48"/>
      <c r="H124" s="48">
        <v>4845.6</v>
      </c>
      <c r="I124" s="48"/>
    </row>
    <row r="125" spans="1:9" ht="15">
      <c r="A125" s="59"/>
      <c r="B125" s="60">
        <v>34</v>
      </c>
      <c r="C125" s="52"/>
      <c r="D125" s="52"/>
      <c r="E125" s="53" t="s">
        <v>35</v>
      </c>
      <c r="F125" s="58">
        <f>F126</f>
        <v>6000</v>
      </c>
      <c r="G125" s="58">
        <f>G126</f>
        <v>6000</v>
      </c>
      <c r="H125" s="58">
        <f>SUM(H126)</f>
        <v>2297.78</v>
      </c>
      <c r="I125" s="58">
        <f t="shared" si="4"/>
        <v>38.29633333333334</v>
      </c>
    </row>
    <row r="126" spans="1:9" ht="15">
      <c r="A126" s="59"/>
      <c r="B126" s="46"/>
      <c r="C126" s="56">
        <v>343</v>
      </c>
      <c r="D126" s="56"/>
      <c r="E126" s="57" t="s">
        <v>36</v>
      </c>
      <c r="F126" s="48">
        <v>6000</v>
      </c>
      <c r="G126" s="48">
        <v>6000</v>
      </c>
      <c r="H126" s="48">
        <f>SUM(H127)</f>
        <v>2297.78</v>
      </c>
      <c r="I126" s="48">
        <f t="shared" si="4"/>
        <v>38.29633333333334</v>
      </c>
    </row>
    <row r="127" spans="1:9" ht="15">
      <c r="A127" s="59"/>
      <c r="B127" s="46"/>
      <c r="C127" s="56"/>
      <c r="D127" s="56">
        <v>3431</v>
      </c>
      <c r="E127" s="57" t="s">
        <v>103</v>
      </c>
      <c r="F127" s="48"/>
      <c r="G127" s="48"/>
      <c r="H127" s="48">
        <v>2297.78</v>
      </c>
      <c r="I127" s="48"/>
    </row>
    <row r="128" spans="1:9" ht="20.25" customHeight="1">
      <c r="A128" s="424"/>
      <c r="B128" s="423"/>
      <c r="C128" s="611"/>
      <c r="D128" s="611"/>
      <c r="E128" s="557" t="s">
        <v>207</v>
      </c>
      <c r="F128" s="528">
        <f aca="true" t="shared" si="5" ref="F128:H129">F129</f>
        <v>47000</v>
      </c>
      <c r="G128" s="528">
        <f t="shared" si="5"/>
        <v>47000</v>
      </c>
      <c r="H128" s="528">
        <f t="shared" si="5"/>
        <v>0</v>
      </c>
      <c r="I128" s="606">
        <f t="shared" si="4"/>
        <v>0</v>
      </c>
    </row>
    <row r="129" spans="1:9" ht="15">
      <c r="A129" s="45">
        <v>4</v>
      </c>
      <c r="B129" s="46"/>
      <c r="C129" s="52"/>
      <c r="D129" s="52"/>
      <c r="E129" s="53" t="s">
        <v>42</v>
      </c>
      <c r="F129" s="58">
        <f t="shared" si="5"/>
        <v>47000</v>
      </c>
      <c r="G129" s="58">
        <f t="shared" si="5"/>
        <v>47000</v>
      </c>
      <c r="H129" s="58">
        <f t="shared" si="5"/>
        <v>0</v>
      </c>
      <c r="I129" s="58">
        <f t="shared" si="4"/>
        <v>0</v>
      </c>
    </row>
    <row r="130" spans="1:9" ht="15">
      <c r="A130" s="59"/>
      <c r="B130" s="60">
        <v>42</v>
      </c>
      <c r="C130" s="52"/>
      <c r="D130" s="52"/>
      <c r="E130" s="53" t="s">
        <v>45</v>
      </c>
      <c r="F130" s="58">
        <f>F131+F132</f>
        <v>47000</v>
      </c>
      <c r="G130" s="58">
        <f>G131+G132</f>
        <v>47000</v>
      </c>
      <c r="H130" s="58">
        <f>H131</f>
        <v>0</v>
      </c>
      <c r="I130" s="58">
        <f t="shared" si="4"/>
        <v>0</v>
      </c>
    </row>
    <row r="131" spans="1:9" ht="15">
      <c r="A131" s="59"/>
      <c r="B131" s="46"/>
      <c r="C131" s="56">
        <v>422</v>
      </c>
      <c r="D131" s="56"/>
      <c r="E131" s="57" t="s">
        <v>47</v>
      </c>
      <c r="F131" s="48">
        <v>5000</v>
      </c>
      <c r="G131" s="48">
        <v>5000</v>
      </c>
      <c r="H131" s="48">
        <v>0</v>
      </c>
      <c r="I131" s="48">
        <f t="shared" si="4"/>
        <v>0</v>
      </c>
    </row>
    <row r="132" spans="1:9" ht="15">
      <c r="A132" s="59"/>
      <c r="B132" s="46"/>
      <c r="C132" s="56">
        <v>426</v>
      </c>
      <c r="D132" s="56"/>
      <c r="E132" s="57" t="s">
        <v>48</v>
      </c>
      <c r="F132" s="48">
        <v>42000</v>
      </c>
      <c r="G132" s="48">
        <v>42000</v>
      </c>
      <c r="H132" s="48">
        <v>0</v>
      </c>
      <c r="I132" s="48">
        <f t="shared" si="4"/>
        <v>0</v>
      </c>
    </row>
    <row r="133" spans="1:9" ht="23.25" customHeight="1">
      <c r="A133" s="424"/>
      <c r="B133" s="423"/>
      <c r="C133" s="611"/>
      <c r="D133" s="611"/>
      <c r="E133" s="612" t="s">
        <v>208</v>
      </c>
      <c r="F133" s="528">
        <f>F134</f>
        <v>43500</v>
      </c>
      <c r="G133" s="528">
        <f>G134</f>
        <v>43500</v>
      </c>
      <c r="H133" s="606">
        <f>H134</f>
        <v>13230.179999999998</v>
      </c>
      <c r="I133" s="606">
        <f t="shared" si="4"/>
        <v>30.414206896551722</v>
      </c>
    </row>
    <row r="134" spans="1:9" ht="15">
      <c r="A134" s="45">
        <v>3</v>
      </c>
      <c r="B134" s="60"/>
      <c r="C134" s="60"/>
      <c r="D134" s="56"/>
      <c r="E134" s="53" t="s">
        <v>24</v>
      </c>
      <c r="F134" s="58">
        <f>F135+F141</f>
        <v>43500</v>
      </c>
      <c r="G134" s="58">
        <f>G135+G141</f>
        <v>43500</v>
      </c>
      <c r="H134" s="58">
        <f>H135+H141</f>
        <v>13230.179999999998</v>
      </c>
      <c r="I134" s="58">
        <f t="shared" si="4"/>
        <v>30.414206896551722</v>
      </c>
    </row>
    <row r="135" spans="1:9" ht="15">
      <c r="A135" s="45"/>
      <c r="B135" s="60">
        <v>31</v>
      </c>
      <c r="C135" s="60"/>
      <c r="D135" s="56"/>
      <c r="E135" s="53" t="s">
        <v>25</v>
      </c>
      <c r="F135" s="58">
        <f>SUM(F136:F138)</f>
        <v>36500</v>
      </c>
      <c r="G135" s="58">
        <f>SUM(G136:G138)</f>
        <v>36500</v>
      </c>
      <c r="H135" s="58">
        <f>SUM(H136+H138)</f>
        <v>13001.38</v>
      </c>
      <c r="I135" s="58">
        <f t="shared" si="4"/>
        <v>35.62021917808219</v>
      </c>
    </row>
    <row r="136" spans="1:9" ht="15">
      <c r="A136" s="59"/>
      <c r="B136" s="46"/>
      <c r="C136" s="46">
        <v>311</v>
      </c>
      <c r="D136" s="56"/>
      <c r="E136" s="57" t="s">
        <v>26</v>
      </c>
      <c r="F136" s="48">
        <v>31000</v>
      </c>
      <c r="G136" s="48">
        <v>31000</v>
      </c>
      <c r="H136" s="48">
        <v>11118.65</v>
      </c>
      <c r="I136" s="48">
        <f t="shared" si="4"/>
        <v>35.8666129032258</v>
      </c>
    </row>
    <row r="137" spans="1:9" ht="15">
      <c r="A137" s="59"/>
      <c r="B137" s="46"/>
      <c r="C137" s="46"/>
      <c r="D137" s="56">
        <v>3111</v>
      </c>
      <c r="E137" s="57" t="s">
        <v>80</v>
      </c>
      <c r="F137" s="48"/>
      <c r="G137" s="48"/>
      <c r="H137" s="48">
        <v>11118.65</v>
      </c>
      <c r="I137" s="48"/>
    </row>
    <row r="138" spans="1:9" ht="15">
      <c r="A138" s="59"/>
      <c r="B138" s="46"/>
      <c r="C138" s="46">
        <v>313</v>
      </c>
      <c r="D138" s="56"/>
      <c r="E138" s="57" t="s">
        <v>56</v>
      </c>
      <c r="F138" s="48">
        <v>5500</v>
      </c>
      <c r="G138" s="48">
        <v>5500</v>
      </c>
      <c r="H138" s="48">
        <f>SUM(H139:H140)</f>
        <v>1882.73</v>
      </c>
      <c r="I138" s="48">
        <f t="shared" si="4"/>
        <v>34.23145454545455</v>
      </c>
    </row>
    <row r="139" spans="1:9" ht="15">
      <c r="A139" s="59"/>
      <c r="B139" s="46"/>
      <c r="C139" s="46"/>
      <c r="D139" s="56">
        <v>3132</v>
      </c>
      <c r="E139" s="57" t="s">
        <v>81</v>
      </c>
      <c r="F139" s="48"/>
      <c r="G139" s="48"/>
      <c r="H139" s="48">
        <v>1765.77</v>
      </c>
      <c r="I139" s="48"/>
    </row>
    <row r="140" spans="1:9" ht="15">
      <c r="A140" s="59"/>
      <c r="B140" s="46"/>
      <c r="C140" s="46"/>
      <c r="D140" s="56">
        <v>3133</v>
      </c>
      <c r="E140" s="57" t="s">
        <v>82</v>
      </c>
      <c r="F140" s="48"/>
      <c r="G140" s="48"/>
      <c r="H140" s="48">
        <v>116.96</v>
      </c>
      <c r="I140" s="48"/>
    </row>
    <row r="141" spans="1:9" ht="15">
      <c r="A141" s="45"/>
      <c r="B141" s="60">
        <v>32</v>
      </c>
      <c r="C141" s="60"/>
      <c r="D141" s="56"/>
      <c r="E141" s="53" t="s">
        <v>29</v>
      </c>
      <c r="F141" s="58">
        <v>7000</v>
      </c>
      <c r="G141" s="58">
        <v>7000</v>
      </c>
      <c r="H141" s="58">
        <v>228.8</v>
      </c>
      <c r="I141" s="58">
        <f t="shared" si="4"/>
        <v>3.268571428571429</v>
      </c>
    </row>
    <row r="142" spans="1:9" ht="15">
      <c r="A142" s="59"/>
      <c r="B142" s="46"/>
      <c r="C142" s="46">
        <v>321</v>
      </c>
      <c r="D142" s="56"/>
      <c r="E142" s="57" t="s">
        <v>57</v>
      </c>
      <c r="F142" s="48">
        <v>7000</v>
      </c>
      <c r="G142" s="48">
        <v>7000</v>
      </c>
      <c r="H142" s="48">
        <v>228.8</v>
      </c>
      <c r="I142" s="48">
        <f t="shared" si="4"/>
        <v>3.268571428571429</v>
      </c>
    </row>
    <row r="143" spans="1:9" ht="15">
      <c r="A143" s="59"/>
      <c r="B143" s="46"/>
      <c r="C143" s="46"/>
      <c r="D143" s="56">
        <v>3212</v>
      </c>
      <c r="E143" s="57" t="s">
        <v>332</v>
      </c>
      <c r="F143" s="48"/>
      <c r="G143" s="48"/>
      <c r="H143" s="48">
        <v>228.8</v>
      </c>
      <c r="I143" s="48"/>
    </row>
    <row r="144" spans="1:9" ht="20.25" customHeight="1">
      <c r="A144" s="607"/>
      <c r="B144" s="554"/>
      <c r="C144" s="554"/>
      <c r="D144" s="554"/>
      <c r="E144" s="523" t="s">
        <v>209</v>
      </c>
      <c r="F144" s="524">
        <f>F145+F150+F157+F162+F170+F179+F184+F191+F195</f>
        <v>490000</v>
      </c>
      <c r="G144" s="524">
        <f>G145+G150+G157+G162+G170+G179+G184+G191+G195</f>
        <v>490000</v>
      </c>
      <c r="H144" s="524">
        <f>H145+H150+H157+H162+H170+H179+H184+H191+H195</f>
        <v>134701.7</v>
      </c>
      <c r="I144" s="524">
        <f aca="true" t="shared" si="6" ref="I144:I203">H144/G144*100</f>
        <v>27.490142857142857</v>
      </c>
    </row>
    <row r="145" spans="1:9" ht="20.25" customHeight="1">
      <c r="A145" s="562"/>
      <c r="B145" s="560"/>
      <c r="C145" s="560"/>
      <c r="D145" s="560"/>
      <c r="E145" s="558" t="s">
        <v>210</v>
      </c>
      <c r="F145" s="561">
        <f aca="true" t="shared" si="7" ref="F145:H146">F146</f>
        <v>70000</v>
      </c>
      <c r="G145" s="561">
        <f t="shared" si="7"/>
        <v>70000</v>
      </c>
      <c r="H145" s="561">
        <f t="shared" si="7"/>
        <v>0</v>
      </c>
      <c r="I145" s="561">
        <f t="shared" si="6"/>
        <v>0</v>
      </c>
    </row>
    <row r="146" spans="1:9" ht="15">
      <c r="A146" s="45">
        <v>3</v>
      </c>
      <c r="B146" s="46"/>
      <c r="C146" s="46"/>
      <c r="D146" s="46"/>
      <c r="E146" s="53" t="s">
        <v>24</v>
      </c>
      <c r="F146" s="58">
        <f t="shared" si="7"/>
        <v>70000</v>
      </c>
      <c r="G146" s="58">
        <f t="shared" si="7"/>
        <v>70000</v>
      </c>
      <c r="H146" s="58">
        <f t="shared" si="7"/>
        <v>0</v>
      </c>
      <c r="I146" s="58">
        <f t="shared" si="6"/>
        <v>0</v>
      </c>
    </row>
    <row r="147" spans="1:9" ht="15">
      <c r="A147" s="59"/>
      <c r="B147" s="60">
        <v>32</v>
      </c>
      <c r="C147" s="46"/>
      <c r="D147" s="46"/>
      <c r="E147" s="53" t="s">
        <v>29</v>
      </c>
      <c r="F147" s="58">
        <f>F148+F149</f>
        <v>70000</v>
      </c>
      <c r="G147" s="58">
        <f>G148+G149</f>
        <v>70000</v>
      </c>
      <c r="H147" s="58">
        <f>H148+H149</f>
        <v>0</v>
      </c>
      <c r="I147" s="58">
        <f t="shared" si="6"/>
        <v>0</v>
      </c>
    </row>
    <row r="148" spans="1:9" ht="15">
      <c r="A148" s="59"/>
      <c r="B148" s="46"/>
      <c r="C148" s="56">
        <v>322</v>
      </c>
      <c r="D148" s="56"/>
      <c r="E148" s="57" t="s">
        <v>31</v>
      </c>
      <c r="F148" s="48">
        <v>20000</v>
      </c>
      <c r="G148" s="48">
        <v>20000</v>
      </c>
      <c r="H148" s="65">
        <v>0</v>
      </c>
      <c r="I148" s="48">
        <f t="shared" si="6"/>
        <v>0</v>
      </c>
    </row>
    <row r="149" spans="1:9" ht="15">
      <c r="A149" s="59"/>
      <c r="B149" s="46"/>
      <c r="C149" s="46">
        <v>323</v>
      </c>
      <c r="D149" s="46"/>
      <c r="E149" s="57" t="s">
        <v>32</v>
      </c>
      <c r="F149" s="48">
        <v>50000</v>
      </c>
      <c r="G149" s="48">
        <v>50000</v>
      </c>
      <c r="H149" s="65">
        <v>0</v>
      </c>
      <c r="I149" s="48">
        <f t="shared" si="6"/>
        <v>0</v>
      </c>
    </row>
    <row r="150" spans="1:9" ht="26.25">
      <c r="A150" s="424"/>
      <c r="B150" s="451"/>
      <c r="C150" s="451"/>
      <c r="D150" s="451"/>
      <c r="E150" s="558" t="s">
        <v>317</v>
      </c>
      <c r="F150" s="452">
        <f aca="true" t="shared" si="8" ref="F150:H151">F151</f>
        <v>20000</v>
      </c>
      <c r="G150" s="452">
        <f t="shared" si="8"/>
        <v>20000</v>
      </c>
      <c r="H150" s="452">
        <f t="shared" si="8"/>
        <v>6887</v>
      </c>
      <c r="I150" s="452">
        <f t="shared" si="6"/>
        <v>34.435</v>
      </c>
    </row>
    <row r="151" spans="1:9" ht="15">
      <c r="A151" s="68">
        <v>3</v>
      </c>
      <c r="B151" s="69"/>
      <c r="C151" s="69"/>
      <c r="D151" s="60"/>
      <c r="E151" s="53" t="s">
        <v>24</v>
      </c>
      <c r="F151" s="58">
        <f t="shared" si="8"/>
        <v>20000</v>
      </c>
      <c r="G151" s="58">
        <f t="shared" si="8"/>
        <v>20000</v>
      </c>
      <c r="H151" s="58">
        <f t="shared" si="8"/>
        <v>6887</v>
      </c>
      <c r="I151" s="58">
        <f t="shared" si="6"/>
        <v>34.435</v>
      </c>
    </row>
    <row r="152" spans="1:9" ht="15">
      <c r="A152" s="573"/>
      <c r="B152" s="69">
        <v>32</v>
      </c>
      <c r="C152" s="69"/>
      <c r="D152" s="60"/>
      <c r="E152" s="53" t="s">
        <v>29</v>
      </c>
      <c r="F152" s="58">
        <f>F153+F155</f>
        <v>20000</v>
      </c>
      <c r="G152" s="58">
        <f>G153+G155</f>
        <v>20000</v>
      </c>
      <c r="H152" s="58">
        <f>SUM(H153+H155)</f>
        <v>6887</v>
      </c>
      <c r="I152" s="58">
        <f t="shared" si="6"/>
        <v>34.435</v>
      </c>
    </row>
    <row r="153" spans="1:9" ht="15">
      <c r="A153" s="573"/>
      <c r="B153" s="69"/>
      <c r="C153" s="56">
        <v>322</v>
      </c>
      <c r="D153" s="46"/>
      <c r="E153" s="57" t="s">
        <v>31</v>
      </c>
      <c r="F153" s="48">
        <v>5000</v>
      </c>
      <c r="G153" s="48">
        <v>5000</v>
      </c>
      <c r="H153" s="48">
        <v>837</v>
      </c>
      <c r="I153" s="48">
        <f t="shared" si="6"/>
        <v>16.74</v>
      </c>
    </row>
    <row r="154" spans="1:9" ht="15">
      <c r="A154" s="573"/>
      <c r="B154" s="69"/>
      <c r="C154" s="56"/>
      <c r="D154" s="46">
        <v>3224</v>
      </c>
      <c r="E154" s="57" t="s">
        <v>90</v>
      </c>
      <c r="F154" s="48"/>
      <c r="G154" s="48"/>
      <c r="H154" s="48">
        <v>837</v>
      </c>
      <c r="I154" s="48"/>
    </row>
    <row r="155" spans="1:9" ht="15">
      <c r="A155" s="573"/>
      <c r="B155" s="572"/>
      <c r="C155" s="572">
        <v>323</v>
      </c>
      <c r="D155" s="46"/>
      <c r="E155" s="57" t="s">
        <v>32</v>
      </c>
      <c r="F155" s="48">
        <v>15000</v>
      </c>
      <c r="G155" s="48">
        <v>15000</v>
      </c>
      <c r="H155" s="48">
        <v>6050</v>
      </c>
      <c r="I155" s="48">
        <f t="shared" si="6"/>
        <v>40.33333333333333</v>
      </c>
    </row>
    <row r="156" spans="1:9" ht="15">
      <c r="A156" s="59"/>
      <c r="B156" s="46"/>
      <c r="C156" s="46"/>
      <c r="D156" s="46"/>
      <c r="E156" s="57"/>
      <c r="F156" s="48"/>
      <c r="G156" s="48"/>
      <c r="H156" s="48">
        <v>6050</v>
      </c>
      <c r="I156" s="48"/>
    </row>
    <row r="157" spans="1:9" ht="15">
      <c r="A157" s="559"/>
      <c r="B157" s="560"/>
      <c r="C157" s="560"/>
      <c r="D157" s="560"/>
      <c r="E157" s="558" t="s">
        <v>316</v>
      </c>
      <c r="F157" s="561">
        <f aca="true" t="shared" si="9" ref="F157:H158">F158</f>
        <v>35000</v>
      </c>
      <c r="G157" s="561">
        <f t="shared" si="9"/>
        <v>35000</v>
      </c>
      <c r="H157" s="561">
        <f t="shared" si="9"/>
        <v>13375</v>
      </c>
      <c r="I157" s="561">
        <f t="shared" si="6"/>
        <v>38.21428571428571</v>
      </c>
    </row>
    <row r="158" spans="1:9" ht="15">
      <c r="A158" s="45">
        <v>3</v>
      </c>
      <c r="B158" s="46"/>
      <c r="C158" s="46"/>
      <c r="D158" s="46"/>
      <c r="E158" s="53" t="s">
        <v>24</v>
      </c>
      <c r="F158" s="58">
        <f t="shared" si="9"/>
        <v>35000</v>
      </c>
      <c r="G158" s="58">
        <f t="shared" si="9"/>
        <v>35000</v>
      </c>
      <c r="H158" s="58">
        <f t="shared" si="9"/>
        <v>13375</v>
      </c>
      <c r="I158" s="58">
        <f t="shared" si="6"/>
        <v>38.21428571428571</v>
      </c>
    </row>
    <row r="159" spans="1:9" ht="15">
      <c r="A159" s="59"/>
      <c r="B159" s="60">
        <v>32</v>
      </c>
      <c r="C159" s="46"/>
      <c r="D159" s="46"/>
      <c r="E159" s="53" t="s">
        <v>29</v>
      </c>
      <c r="F159" s="58">
        <f>F160</f>
        <v>35000</v>
      </c>
      <c r="G159" s="58">
        <f>G160</f>
        <v>35000</v>
      </c>
      <c r="H159" s="58">
        <f>SUM(H160)</f>
        <v>13375</v>
      </c>
      <c r="I159" s="58">
        <f t="shared" si="6"/>
        <v>38.21428571428571</v>
      </c>
    </row>
    <row r="160" spans="1:9" ht="15">
      <c r="A160" s="59"/>
      <c r="B160" s="46"/>
      <c r="C160" s="46">
        <v>323</v>
      </c>
      <c r="D160" s="46"/>
      <c r="E160" s="57" t="s">
        <v>32</v>
      </c>
      <c r="F160" s="48">
        <v>35000</v>
      </c>
      <c r="G160" s="48">
        <v>35000</v>
      </c>
      <c r="H160" s="48">
        <v>13375</v>
      </c>
      <c r="I160" s="48">
        <f t="shared" si="6"/>
        <v>38.21428571428571</v>
      </c>
    </row>
    <row r="161" spans="1:9" ht="15">
      <c r="A161" s="59"/>
      <c r="B161" s="46"/>
      <c r="C161" s="46"/>
      <c r="D161" s="46">
        <v>3232</v>
      </c>
      <c r="E161" s="57" t="s">
        <v>92</v>
      </c>
      <c r="F161" s="48"/>
      <c r="G161" s="48"/>
      <c r="H161" s="48">
        <v>13375</v>
      </c>
      <c r="I161" s="48"/>
    </row>
    <row r="162" spans="1:9" ht="26.25">
      <c r="A162" s="559"/>
      <c r="B162" s="560"/>
      <c r="C162" s="560"/>
      <c r="D162" s="560"/>
      <c r="E162" s="558" t="s">
        <v>315</v>
      </c>
      <c r="F162" s="561">
        <f aca="true" t="shared" si="10" ref="F162:H163">F163</f>
        <v>70000</v>
      </c>
      <c r="G162" s="561">
        <f t="shared" si="10"/>
        <v>70000</v>
      </c>
      <c r="H162" s="561">
        <f t="shared" si="10"/>
        <v>11361.380000000001</v>
      </c>
      <c r="I162" s="561">
        <f t="shared" si="6"/>
        <v>16.230542857142858</v>
      </c>
    </row>
    <row r="163" spans="1:9" ht="15">
      <c r="A163" s="45">
        <v>3</v>
      </c>
      <c r="B163" s="46"/>
      <c r="C163" s="46"/>
      <c r="D163" s="46"/>
      <c r="E163" s="53" t="s">
        <v>24</v>
      </c>
      <c r="F163" s="58">
        <f t="shared" si="10"/>
        <v>70000</v>
      </c>
      <c r="G163" s="58">
        <f t="shared" si="10"/>
        <v>70000</v>
      </c>
      <c r="H163" s="58">
        <f t="shared" si="10"/>
        <v>11361.380000000001</v>
      </c>
      <c r="I163" s="58">
        <f t="shared" si="6"/>
        <v>16.230542857142858</v>
      </c>
    </row>
    <row r="164" spans="1:9" ht="15">
      <c r="A164" s="59"/>
      <c r="B164" s="60">
        <v>32</v>
      </c>
      <c r="C164" s="46"/>
      <c r="D164" s="46"/>
      <c r="E164" s="53" t="s">
        <v>29</v>
      </c>
      <c r="F164" s="58">
        <f>F165+F168</f>
        <v>70000</v>
      </c>
      <c r="G164" s="58">
        <f>G165+G168</f>
        <v>70000</v>
      </c>
      <c r="H164" s="58">
        <f>H165+H168</f>
        <v>11361.380000000001</v>
      </c>
      <c r="I164" s="58">
        <f t="shared" si="6"/>
        <v>16.230542857142858</v>
      </c>
    </row>
    <row r="165" spans="1:9" ht="15">
      <c r="A165" s="59"/>
      <c r="B165" s="60"/>
      <c r="C165" s="46">
        <v>322</v>
      </c>
      <c r="D165" s="46"/>
      <c r="E165" s="57" t="s">
        <v>31</v>
      </c>
      <c r="F165" s="65">
        <v>5000</v>
      </c>
      <c r="G165" s="65">
        <v>5000</v>
      </c>
      <c r="H165" s="65">
        <f>H166+H167</f>
        <v>4973.88</v>
      </c>
      <c r="I165" s="58">
        <f t="shared" si="6"/>
        <v>99.4776</v>
      </c>
    </row>
    <row r="166" spans="1:9" ht="15">
      <c r="A166" s="59"/>
      <c r="B166" s="60"/>
      <c r="C166" s="46"/>
      <c r="D166" s="46">
        <v>3223</v>
      </c>
      <c r="E166" s="57" t="s">
        <v>89</v>
      </c>
      <c r="F166" s="65"/>
      <c r="G166" s="65"/>
      <c r="H166" s="65">
        <v>3884.08</v>
      </c>
      <c r="I166" s="58"/>
    </row>
    <row r="167" spans="1:9" ht="15">
      <c r="A167" s="59"/>
      <c r="B167" s="60"/>
      <c r="C167" s="46"/>
      <c r="D167" s="46">
        <v>3225</v>
      </c>
      <c r="E167" s="57" t="s">
        <v>109</v>
      </c>
      <c r="F167" s="65"/>
      <c r="G167" s="65"/>
      <c r="H167" s="65">
        <v>1089.8</v>
      </c>
      <c r="I167" s="58"/>
    </row>
    <row r="168" spans="1:9" ht="15">
      <c r="A168" s="59"/>
      <c r="B168" s="46"/>
      <c r="C168" s="46">
        <v>323</v>
      </c>
      <c r="D168" s="46"/>
      <c r="E168" s="57" t="s">
        <v>32</v>
      </c>
      <c r="F168" s="48">
        <v>65000</v>
      </c>
      <c r="G168" s="48">
        <v>65000</v>
      </c>
      <c r="H168" s="65">
        <f>H169</f>
        <v>6387.5</v>
      </c>
      <c r="I168" s="67">
        <f t="shared" si="6"/>
        <v>9.826923076923077</v>
      </c>
    </row>
    <row r="169" spans="1:9" ht="15">
      <c r="A169" s="59"/>
      <c r="B169" s="46"/>
      <c r="C169" s="46"/>
      <c r="D169" s="46">
        <v>3232</v>
      </c>
      <c r="E169" s="57" t="s">
        <v>92</v>
      </c>
      <c r="F169" s="48"/>
      <c r="G169" s="48"/>
      <c r="H169" s="48">
        <v>6387.5</v>
      </c>
      <c r="I169" s="67"/>
    </row>
    <row r="170" spans="1:9" ht="18.75" customHeight="1">
      <c r="A170" s="562"/>
      <c r="B170" s="560"/>
      <c r="C170" s="560"/>
      <c r="D170" s="560"/>
      <c r="E170" s="558" t="s">
        <v>314</v>
      </c>
      <c r="F170" s="561">
        <f aca="true" t="shared" si="11" ref="F170:H171">F171</f>
        <v>90000</v>
      </c>
      <c r="G170" s="561">
        <f t="shared" si="11"/>
        <v>90000</v>
      </c>
      <c r="H170" s="561">
        <f t="shared" si="11"/>
        <v>31637.32</v>
      </c>
      <c r="I170" s="561">
        <f t="shared" si="6"/>
        <v>35.15257777777778</v>
      </c>
    </row>
    <row r="171" spans="1:9" ht="15">
      <c r="A171" s="45">
        <v>3</v>
      </c>
      <c r="B171" s="46"/>
      <c r="C171" s="46"/>
      <c r="D171" s="46"/>
      <c r="E171" s="53" t="s">
        <v>24</v>
      </c>
      <c r="F171" s="28">
        <f t="shared" si="11"/>
        <v>90000</v>
      </c>
      <c r="G171" s="28">
        <f t="shared" si="11"/>
        <v>90000</v>
      </c>
      <c r="H171" s="28">
        <f t="shared" si="11"/>
        <v>31637.32</v>
      </c>
      <c r="I171" s="28">
        <f t="shared" si="6"/>
        <v>35.15257777777778</v>
      </c>
    </row>
    <row r="172" spans="1:9" ht="15">
      <c r="A172" s="59"/>
      <c r="B172" s="60">
        <v>32</v>
      </c>
      <c r="C172" s="46"/>
      <c r="D172" s="46"/>
      <c r="E172" s="53" t="s">
        <v>29</v>
      </c>
      <c r="F172" s="28">
        <f>F173+F175</f>
        <v>90000</v>
      </c>
      <c r="G172" s="28">
        <f>G173+G175</f>
        <v>90000</v>
      </c>
      <c r="H172" s="28">
        <f>SUM(H173+H175)</f>
        <v>31637.32</v>
      </c>
      <c r="I172" s="28">
        <f t="shared" si="6"/>
        <v>35.15257777777778</v>
      </c>
    </row>
    <row r="173" spans="1:9" ht="15">
      <c r="A173" s="59"/>
      <c r="B173" s="46"/>
      <c r="C173" s="46">
        <v>322</v>
      </c>
      <c r="D173" s="46"/>
      <c r="E173" s="57" t="s">
        <v>31</v>
      </c>
      <c r="F173" s="67">
        <v>2000</v>
      </c>
      <c r="G173" s="67">
        <v>2000</v>
      </c>
      <c r="H173" s="120">
        <f>SUM(H174:H174)</f>
        <v>895.79</v>
      </c>
      <c r="I173" s="67">
        <f t="shared" si="6"/>
        <v>44.7895</v>
      </c>
    </row>
    <row r="174" spans="1:9" ht="15">
      <c r="A174" s="59"/>
      <c r="B174" s="46"/>
      <c r="C174" s="46"/>
      <c r="D174" s="46">
        <v>3223</v>
      </c>
      <c r="E174" s="57" t="s">
        <v>89</v>
      </c>
      <c r="F174" s="67"/>
      <c r="G174" s="67"/>
      <c r="H174" s="67">
        <v>895.79</v>
      </c>
      <c r="I174" s="67"/>
    </row>
    <row r="175" spans="1:9" ht="15">
      <c r="A175" s="59"/>
      <c r="B175" s="46"/>
      <c r="C175" s="46">
        <v>323</v>
      </c>
      <c r="D175" s="46"/>
      <c r="E175" s="57" t="s">
        <v>32</v>
      </c>
      <c r="F175" s="48">
        <v>88000</v>
      </c>
      <c r="G175" s="48">
        <v>88000</v>
      </c>
      <c r="H175" s="120">
        <f>SUM(H176:H178)</f>
        <v>30741.53</v>
      </c>
      <c r="I175" s="67">
        <f t="shared" si="6"/>
        <v>34.93355681818181</v>
      </c>
    </row>
    <row r="176" spans="1:9" ht="15">
      <c r="A176" s="59"/>
      <c r="B176" s="46"/>
      <c r="C176" s="46"/>
      <c r="D176" s="46">
        <v>3232</v>
      </c>
      <c r="E176" s="57" t="s">
        <v>92</v>
      </c>
      <c r="F176" s="48"/>
      <c r="G176" s="48"/>
      <c r="H176" s="48">
        <v>14875</v>
      </c>
      <c r="I176" s="67"/>
    </row>
    <row r="177" spans="1:9" ht="15">
      <c r="A177" s="59"/>
      <c r="B177" s="46"/>
      <c r="C177" s="46"/>
      <c r="D177" s="46">
        <v>3234</v>
      </c>
      <c r="E177" s="57" t="s">
        <v>94</v>
      </c>
      <c r="F177" s="48"/>
      <c r="G177" s="48"/>
      <c r="H177" s="48">
        <v>4549.03</v>
      </c>
      <c r="I177" s="67"/>
    </row>
    <row r="178" spans="1:9" ht="15">
      <c r="A178" s="59"/>
      <c r="B178" s="46"/>
      <c r="C178" s="46"/>
      <c r="D178" s="46">
        <v>3239</v>
      </c>
      <c r="E178" s="57" t="s">
        <v>97</v>
      </c>
      <c r="F178" s="48"/>
      <c r="G178" s="48"/>
      <c r="H178" s="48">
        <v>11317.5</v>
      </c>
      <c r="I178" s="67"/>
    </row>
    <row r="179" spans="1:9" ht="18.75" customHeight="1">
      <c r="A179" s="565"/>
      <c r="B179" s="451"/>
      <c r="C179" s="451"/>
      <c r="D179" s="451"/>
      <c r="E179" s="558" t="s">
        <v>313</v>
      </c>
      <c r="F179" s="452">
        <f aca="true" t="shared" si="12" ref="F179:G181">F180</f>
        <v>110000</v>
      </c>
      <c r="G179" s="452">
        <f t="shared" si="12"/>
        <v>110000</v>
      </c>
      <c r="H179" s="452">
        <v>36925</v>
      </c>
      <c r="I179" s="460">
        <f t="shared" si="6"/>
        <v>33.56818181818182</v>
      </c>
    </row>
    <row r="180" spans="1:9" ht="15">
      <c r="A180" s="68">
        <v>3</v>
      </c>
      <c r="B180" s="69"/>
      <c r="C180" s="69"/>
      <c r="D180" s="60"/>
      <c r="E180" s="53" t="s">
        <v>24</v>
      </c>
      <c r="F180" s="58">
        <f t="shared" si="12"/>
        <v>110000</v>
      </c>
      <c r="G180" s="58">
        <f t="shared" si="12"/>
        <v>110000</v>
      </c>
      <c r="H180" s="58">
        <v>36925</v>
      </c>
      <c r="I180" s="28">
        <f t="shared" si="6"/>
        <v>33.56818181818182</v>
      </c>
    </row>
    <row r="181" spans="1:9" ht="15">
      <c r="A181" s="68"/>
      <c r="B181" s="69">
        <v>32</v>
      </c>
      <c r="C181" s="69"/>
      <c r="D181" s="60"/>
      <c r="E181" s="53" t="s">
        <v>29</v>
      </c>
      <c r="F181" s="58">
        <f t="shared" si="12"/>
        <v>110000</v>
      </c>
      <c r="G181" s="58">
        <f t="shared" si="12"/>
        <v>110000</v>
      </c>
      <c r="H181" s="58">
        <v>36925</v>
      </c>
      <c r="I181" s="28">
        <f t="shared" si="6"/>
        <v>33.56818181818182</v>
      </c>
    </row>
    <row r="182" spans="1:9" ht="15">
      <c r="A182" s="573"/>
      <c r="B182" s="572"/>
      <c r="C182" s="572">
        <v>323</v>
      </c>
      <c r="D182" s="46"/>
      <c r="E182" s="57" t="s">
        <v>32</v>
      </c>
      <c r="F182" s="48">
        <v>110000</v>
      </c>
      <c r="G182" s="48">
        <v>110000</v>
      </c>
      <c r="H182" s="48">
        <v>36925</v>
      </c>
      <c r="I182" s="67">
        <f t="shared" si="6"/>
        <v>33.56818181818182</v>
      </c>
    </row>
    <row r="183" spans="1:9" ht="15">
      <c r="A183" s="573"/>
      <c r="B183" s="572"/>
      <c r="C183" s="572"/>
      <c r="D183" s="46">
        <v>3232</v>
      </c>
      <c r="E183" s="57" t="s">
        <v>92</v>
      </c>
      <c r="F183" s="48"/>
      <c r="G183" s="48"/>
      <c r="H183" s="48">
        <v>36925</v>
      </c>
      <c r="I183" s="67"/>
    </row>
    <row r="184" spans="1:9" ht="21" customHeight="1">
      <c r="A184" s="565"/>
      <c r="B184" s="451"/>
      <c r="C184" s="451"/>
      <c r="D184" s="451"/>
      <c r="E184" s="558" t="s">
        <v>312</v>
      </c>
      <c r="F184" s="452">
        <f>F185</f>
        <v>70000</v>
      </c>
      <c r="G184" s="452">
        <f>G185</f>
        <v>70000</v>
      </c>
      <c r="H184" s="452">
        <v>34516</v>
      </c>
      <c r="I184" s="460">
        <f t="shared" si="6"/>
        <v>49.308571428571426</v>
      </c>
    </row>
    <row r="185" spans="1:9" ht="15">
      <c r="A185" s="68">
        <v>3</v>
      </c>
      <c r="B185" s="69"/>
      <c r="C185" s="69"/>
      <c r="D185" s="60"/>
      <c r="E185" s="53" t="s">
        <v>24</v>
      </c>
      <c r="F185" s="58">
        <f>F186</f>
        <v>70000</v>
      </c>
      <c r="G185" s="58">
        <f>G186</f>
        <v>70000</v>
      </c>
      <c r="H185" s="58">
        <v>34516</v>
      </c>
      <c r="I185" s="28">
        <f t="shared" si="6"/>
        <v>49.308571428571426</v>
      </c>
    </row>
    <row r="186" spans="1:9" ht="15">
      <c r="A186" s="68"/>
      <c r="B186" s="69">
        <v>32</v>
      </c>
      <c r="C186" s="69"/>
      <c r="D186" s="60"/>
      <c r="E186" s="53" t="s">
        <v>29</v>
      </c>
      <c r="F186" s="58">
        <f>F187+F189</f>
        <v>70000</v>
      </c>
      <c r="G186" s="58">
        <f>G187+G189</f>
        <v>70000</v>
      </c>
      <c r="H186" s="58">
        <v>34516</v>
      </c>
      <c r="I186" s="28">
        <f t="shared" si="6"/>
        <v>49.308571428571426</v>
      </c>
    </row>
    <row r="187" spans="1:9" ht="15">
      <c r="A187" s="573"/>
      <c r="B187" s="69"/>
      <c r="C187" s="46">
        <v>322</v>
      </c>
      <c r="D187" s="46"/>
      <c r="E187" s="57" t="s">
        <v>31</v>
      </c>
      <c r="F187" s="48">
        <v>50000</v>
      </c>
      <c r="G187" s="48">
        <v>50000</v>
      </c>
      <c r="H187" s="48">
        <v>34516</v>
      </c>
      <c r="I187" s="67">
        <f t="shared" si="6"/>
        <v>69.03200000000001</v>
      </c>
    </row>
    <row r="188" spans="1:9" ht="15">
      <c r="A188" s="573"/>
      <c r="B188" s="69"/>
      <c r="C188" s="46"/>
      <c r="D188" s="46">
        <v>3223</v>
      </c>
      <c r="E188" s="57" t="s">
        <v>89</v>
      </c>
      <c r="F188" s="48"/>
      <c r="G188" s="48"/>
      <c r="H188" s="48">
        <v>34516</v>
      </c>
      <c r="I188" s="67"/>
    </row>
    <row r="189" spans="1:9" ht="15">
      <c r="A189" s="573"/>
      <c r="B189" s="572"/>
      <c r="C189" s="46">
        <v>323</v>
      </c>
      <c r="D189" s="46"/>
      <c r="E189" s="57" t="s">
        <v>32</v>
      </c>
      <c r="F189" s="48">
        <v>20000</v>
      </c>
      <c r="G189" s="48">
        <v>20000</v>
      </c>
      <c r="H189" s="48">
        <v>0</v>
      </c>
      <c r="I189" s="67">
        <f t="shared" si="6"/>
        <v>0</v>
      </c>
    </row>
    <row r="190" spans="1:9" ht="15">
      <c r="A190" s="573"/>
      <c r="B190" s="572"/>
      <c r="C190" s="46"/>
      <c r="D190" s="46">
        <v>3232</v>
      </c>
      <c r="E190" s="57" t="s">
        <v>92</v>
      </c>
      <c r="F190" s="48"/>
      <c r="G190" s="48"/>
      <c r="H190" s="48">
        <v>0</v>
      </c>
      <c r="I190" s="67"/>
    </row>
    <row r="191" spans="1:9" ht="15">
      <c r="A191" s="565"/>
      <c r="B191" s="451"/>
      <c r="C191" s="451"/>
      <c r="D191" s="451"/>
      <c r="E191" s="558" t="s">
        <v>311</v>
      </c>
      <c r="F191" s="452">
        <f aca="true" t="shared" si="13" ref="F191:G193">F192</f>
        <v>15000</v>
      </c>
      <c r="G191" s="452">
        <f t="shared" si="13"/>
        <v>15000</v>
      </c>
      <c r="H191" s="452">
        <v>0</v>
      </c>
      <c r="I191" s="460">
        <f t="shared" si="6"/>
        <v>0</v>
      </c>
    </row>
    <row r="192" spans="1:9" ht="15">
      <c r="A192" s="68">
        <v>3</v>
      </c>
      <c r="B192" s="69"/>
      <c r="C192" s="69"/>
      <c r="D192" s="60"/>
      <c r="E192" s="53" t="s">
        <v>24</v>
      </c>
      <c r="F192" s="58">
        <f t="shared" si="13"/>
        <v>15000</v>
      </c>
      <c r="G192" s="58">
        <f t="shared" si="13"/>
        <v>15000</v>
      </c>
      <c r="H192" s="58">
        <v>0</v>
      </c>
      <c r="I192" s="28">
        <f t="shared" si="6"/>
        <v>0</v>
      </c>
    </row>
    <row r="193" spans="1:9" ht="15">
      <c r="A193" s="68"/>
      <c r="B193" s="69">
        <v>32</v>
      </c>
      <c r="C193" s="69"/>
      <c r="D193" s="60"/>
      <c r="E193" s="53" t="s">
        <v>29</v>
      </c>
      <c r="F193" s="58">
        <f t="shared" si="13"/>
        <v>15000</v>
      </c>
      <c r="G193" s="58">
        <f t="shared" si="13"/>
        <v>15000</v>
      </c>
      <c r="H193" s="58">
        <v>0</v>
      </c>
      <c r="I193" s="28">
        <f t="shared" si="6"/>
        <v>0</v>
      </c>
    </row>
    <row r="194" spans="1:9" ht="15">
      <c r="A194" s="573"/>
      <c r="B194" s="572"/>
      <c r="C194" s="572">
        <v>323</v>
      </c>
      <c r="D194" s="46"/>
      <c r="E194" s="57" t="s">
        <v>32</v>
      </c>
      <c r="F194" s="48">
        <v>15000</v>
      </c>
      <c r="G194" s="48">
        <v>15000</v>
      </c>
      <c r="H194" s="48">
        <v>0</v>
      </c>
      <c r="I194" s="67">
        <f t="shared" si="6"/>
        <v>0</v>
      </c>
    </row>
    <row r="195" spans="1:9" ht="20.25" customHeight="1">
      <c r="A195" s="565"/>
      <c r="B195" s="451"/>
      <c r="C195" s="451"/>
      <c r="D195" s="451"/>
      <c r="E195" s="558" t="s">
        <v>310</v>
      </c>
      <c r="F195" s="452">
        <f aca="true" t="shared" si="14" ref="F195:G197">F196</f>
        <v>10000</v>
      </c>
      <c r="G195" s="452">
        <f t="shared" si="14"/>
        <v>10000</v>
      </c>
      <c r="H195" s="452">
        <v>0</v>
      </c>
      <c r="I195" s="460">
        <f t="shared" si="6"/>
        <v>0</v>
      </c>
    </row>
    <row r="196" spans="1:9" ht="15">
      <c r="A196" s="68">
        <v>3</v>
      </c>
      <c r="B196" s="69"/>
      <c r="C196" s="69"/>
      <c r="D196" s="60"/>
      <c r="E196" s="53" t="s">
        <v>24</v>
      </c>
      <c r="F196" s="58">
        <f t="shared" si="14"/>
        <v>10000</v>
      </c>
      <c r="G196" s="58">
        <f t="shared" si="14"/>
        <v>10000</v>
      </c>
      <c r="H196" s="58">
        <v>0</v>
      </c>
      <c r="I196" s="28">
        <f t="shared" si="6"/>
        <v>0</v>
      </c>
    </row>
    <row r="197" spans="1:9" ht="15">
      <c r="A197" s="68"/>
      <c r="B197" s="69">
        <v>32</v>
      </c>
      <c r="C197" s="69"/>
      <c r="D197" s="60"/>
      <c r="E197" s="53" t="s">
        <v>29</v>
      </c>
      <c r="F197" s="58">
        <f t="shared" si="14"/>
        <v>10000</v>
      </c>
      <c r="G197" s="58">
        <f t="shared" si="14"/>
        <v>10000</v>
      </c>
      <c r="H197" s="58">
        <v>0</v>
      </c>
      <c r="I197" s="28">
        <f t="shared" si="6"/>
        <v>0</v>
      </c>
    </row>
    <row r="198" spans="1:9" ht="15">
      <c r="A198" s="573"/>
      <c r="B198" s="572"/>
      <c r="C198" s="572">
        <v>323</v>
      </c>
      <c r="D198" s="46"/>
      <c r="E198" s="57" t="s">
        <v>32</v>
      </c>
      <c r="F198" s="48">
        <v>10000</v>
      </c>
      <c r="G198" s="48">
        <v>10000</v>
      </c>
      <c r="H198" s="48">
        <v>0</v>
      </c>
      <c r="I198" s="67">
        <f t="shared" si="6"/>
        <v>0</v>
      </c>
    </row>
    <row r="199" spans="1:9" ht="30">
      <c r="A199" s="605"/>
      <c r="B199" s="554"/>
      <c r="C199" s="554"/>
      <c r="D199" s="554"/>
      <c r="E199" s="523" t="s">
        <v>309</v>
      </c>
      <c r="F199" s="524">
        <f>SUM(F200+F205+F209+F213+F222+F226+F230+F237+F241+F246)</f>
        <v>18784494</v>
      </c>
      <c r="G199" s="524">
        <f>SUM(G200+G205+G209+G213+G222+G226+G230+G237+G241+G246)</f>
        <v>18784494</v>
      </c>
      <c r="H199" s="524">
        <f>SUM(H200+H205+H209+H213+H222+H226+H230+H237+H241+H246)</f>
        <v>3510726.53</v>
      </c>
      <c r="I199" s="604">
        <f t="shared" si="6"/>
        <v>18.689492141763306</v>
      </c>
    </row>
    <row r="200" spans="1:9" ht="15">
      <c r="A200" s="597"/>
      <c r="B200" s="598"/>
      <c r="C200" s="598"/>
      <c r="D200" s="564"/>
      <c r="E200" s="594" t="s">
        <v>308</v>
      </c>
      <c r="F200" s="443">
        <f aca="true" t="shared" si="15" ref="F200:H202">F201</f>
        <v>4000000</v>
      </c>
      <c r="G200" s="443">
        <f t="shared" si="15"/>
        <v>4000000</v>
      </c>
      <c r="H200" s="452">
        <f t="shared" si="15"/>
        <v>2667504.73</v>
      </c>
      <c r="I200" s="452">
        <f t="shared" si="6"/>
        <v>66.68761825</v>
      </c>
    </row>
    <row r="201" spans="1:9" ht="15">
      <c r="A201" s="45">
        <v>4</v>
      </c>
      <c r="B201" s="46"/>
      <c r="C201" s="46"/>
      <c r="D201" s="66"/>
      <c r="E201" s="53" t="s">
        <v>42</v>
      </c>
      <c r="F201" s="28">
        <f t="shared" si="15"/>
        <v>4000000</v>
      </c>
      <c r="G201" s="28">
        <f t="shared" si="15"/>
        <v>4000000</v>
      </c>
      <c r="H201" s="20">
        <v>2667504.73</v>
      </c>
      <c r="I201" s="20">
        <f t="shared" si="6"/>
        <v>66.68761825</v>
      </c>
    </row>
    <row r="202" spans="1:9" ht="15">
      <c r="A202" s="59"/>
      <c r="B202" s="446">
        <v>42</v>
      </c>
      <c r="C202" s="46"/>
      <c r="D202" s="66"/>
      <c r="E202" s="53" t="s">
        <v>211</v>
      </c>
      <c r="F202" s="28">
        <f t="shared" si="15"/>
        <v>4000000</v>
      </c>
      <c r="G202" s="28">
        <f t="shared" si="15"/>
        <v>4000000</v>
      </c>
      <c r="H202" s="20">
        <v>2667504.73</v>
      </c>
      <c r="I202" s="20">
        <f t="shared" si="6"/>
        <v>66.68761825</v>
      </c>
    </row>
    <row r="203" spans="1:9" ht="15">
      <c r="A203" s="59"/>
      <c r="B203" s="447"/>
      <c r="C203" s="46">
        <v>421</v>
      </c>
      <c r="D203" s="66"/>
      <c r="E203" s="57" t="s">
        <v>46</v>
      </c>
      <c r="F203" s="67">
        <v>4000000</v>
      </c>
      <c r="G203" s="67">
        <v>4000000</v>
      </c>
      <c r="H203" s="449">
        <v>2667504.73</v>
      </c>
      <c r="I203" s="449">
        <f t="shared" si="6"/>
        <v>66.68761825</v>
      </c>
    </row>
    <row r="204" spans="1:9" ht="15">
      <c r="A204" s="59"/>
      <c r="B204" s="447"/>
      <c r="C204" s="46"/>
      <c r="D204" s="66">
        <v>4213</v>
      </c>
      <c r="E204" s="57" t="s">
        <v>244</v>
      </c>
      <c r="F204" s="67"/>
      <c r="G204" s="67"/>
      <c r="H204" s="449">
        <v>2667504.73</v>
      </c>
      <c r="I204" s="449"/>
    </row>
    <row r="205" spans="1:9" ht="21.75" customHeight="1">
      <c r="A205" s="597"/>
      <c r="B205" s="598"/>
      <c r="C205" s="598"/>
      <c r="D205" s="564"/>
      <c r="E205" s="594" t="s">
        <v>307</v>
      </c>
      <c r="F205" s="443">
        <f aca="true" t="shared" si="16" ref="F205:G207">F206</f>
        <v>3454494</v>
      </c>
      <c r="G205" s="443">
        <f t="shared" si="16"/>
        <v>3454494</v>
      </c>
      <c r="H205" s="452">
        <v>0</v>
      </c>
      <c r="I205" s="452">
        <f aca="true" t="shared" si="17" ref="I205:I267">H205/G205*100</f>
        <v>0</v>
      </c>
    </row>
    <row r="206" spans="1:9" ht="15">
      <c r="A206" s="45">
        <v>4</v>
      </c>
      <c r="B206" s="46"/>
      <c r="C206" s="46"/>
      <c r="D206" s="66"/>
      <c r="E206" s="53" t="s">
        <v>42</v>
      </c>
      <c r="F206" s="28">
        <f t="shared" si="16"/>
        <v>3454494</v>
      </c>
      <c r="G206" s="28">
        <f t="shared" si="16"/>
        <v>3454494</v>
      </c>
      <c r="H206" s="20">
        <v>0</v>
      </c>
      <c r="I206" s="20">
        <f t="shared" si="17"/>
        <v>0</v>
      </c>
    </row>
    <row r="207" spans="1:9" ht="15">
      <c r="A207" s="59"/>
      <c r="B207" s="60">
        <v>42</v>
      </c>
      <c r="C207" s="46"/>
      <c r="D207" s="66"/>
      <c r="E207" s="53" t="s">
        <v>212</v>
      </c>
      <c r="F207" s="28">
        <f t="shared" si="16"/>
        <v>3454494</v>
      </c>
      <c r="G207" s="28">
        <f t="shared" si="16"/>
        <v>3454494</v>
      </c>
      <c r="H207" s="20">
        <v>0</v>
      </c>
      <c r="I207" s="20">
        <f t="shared" si="17"/>
        <v>0</v>
      </c>
    </row>
    <row r="208" spans="1:9" ht="15">
      <c r="A208" s="59"/>
      <c r="B208" s="46"/>
      <c r="C208" s="46">
        <v>421</v>
      </c>
      <c r="D208" s="66"/>
      <c r="E208" s="57" t="s">
        <v>46</v>
      </c>
      <c r="F208" s="67">
        <v>3454494</v>
      </c>
      <c r="G208" s="67">
        <v>3454494</v>
      </c>
      <c r="H208" s="449">
        <v>0</v>
      </c>
      <c r="I208" s="449">
        <f t="shared" si="17"/>
        <v>0</v>
      </c>
    </row>
    <row r="209" spans="1:9" ht="21" customHeight="1">
      <c r="A209" s="597"/>
      <c r="B209" s="598"/>
      <c r="C209" s="598"/>
      <c r="D209" s="564"/>
      <c r="E209" s="594" t="s">
        <v>306</v>
      </c>
      <c r="F209" s="443">
        <f aca="true" t="shared" si="18" ref="F209:G211">F210</f>
        <v>80000</v>
      </c>
      <c r="G209" s="443">
        <f t="shared" si="18"/>
        <v>80000</v>
      </c>
      <c r="H209" s="452">
        <v>0</v>
      </c>
      <c r="I209" s="452">
        <f t="shared" si="17"/>
        <v>0</v>
      </c>
    </row>
    <row r="210" spans="1:9" ht="15">
      <c r="A210" s="45">
        <v>4</v>
      </c>
      <c r="B210" s="46"/>
      <c r="C210" s="46"/>
      <c r="D210" s="66"/>
      <c r="E210" s="53" t="s">
        <v>42</v>
      </c>
      <c r="F210" s="28">
        <f t="shared" si="18"/>
        <v>80000</v>
      </c>
      <c r="G210" s="28">
        <f t="shared" si="18"/>
        <v>80000</v>
      </c>
      <c r="H210" s="20">
        <v>0</v>
      </c>
      <c r="I210" s="20">
        <f t="shared" si="17"/>
        <v>0</v>
      </c>
    </row>
    <row r="211" spans="1:9" ht="15">
      <c r="A211" s="59"/>
      <c r="B211" s="60">
        <v>42</v>
      </c>
      <c r="C211" s="46"/>
      <c r="D211" s="66"/>
      <c r="E211" s="53" t="s">
        <v>212</v>
      </c>
      <c r="F211" s="28">
        <f t="shared" si="18"/>
        <v>80000</v>
      </c>
      <c r="G211" s="28">
        <f t="shared" si="18"/>
        <v>80000</v>
      </c>
      <c r="H211" s="20">
        <v>0</v>
      </c>
      <c r="I211" s="20">
        <f t="shared" si="17"/>
        <v>0</v>
      </c>
    </row>
    <row r="212" spans="1:9" ht="15">
      <c r="A212" s="59"/>
      <c r="B212" s="46"/>
      <c r="C212" s="46">
        <v>426</v>
      </c>
      <c r="D212" s="66"/>
      <c r="E212" s="57" t="s">
        <v>48</v>
      </c>
      <c r="F212" s="67">
        <v>80000</v>
      </c>
      <c r="G212" s="67">
        <v>80000</v>
      </c>
      <c r="H212" s="449">
        <v>0</v>
      </c>
      <c r="I212" s="449">
        <f t="shared" si="17"/>
        <v>0</v>
      </c>
    </row>
    <row r="213" spans="1:9" ht="26.25">
      <c r="A213" s="597"/>
      <c r="B213" s="598"/>
      <c r="C213" s="598"/>
      <c r="D213" s="564"/>
      <c r="E213" s="594" t="s">
        <v>305</v>
      </c>
      <c r="F213" s="443">
        <f>F214+F218</f>
        <v>6400000</v>
      </c>
      <c r="G213" s="443">
        <f>G214+G218</f>
        <v>6400000</v>
      </c>
      <c r="H213" s="452">
        <f>SUM(H214+H218)</f>
        <v>762829.2999999999</v>
      </c>
      <c r="I213" s="452">
        <f t="shared" si="17"/>
        <v>11.919207812499998</v>
      </c>
    </row>
    <row r="214" spans="1:9" ht="15">
      <c r="A214" s="68">
        <v>3</v>
      </c>
      <c r="B214" s="69"/>
      <c r="C214" s="572"/>
      <c r="D214" s="66"/>
      <c r="E214" s="47" t="s">
        <v>24</v>
      </c>
      <c r="F214" s="28">
        <f>F215</f>
        <v>7000</v>
      </c>
      <c r="G214" s="28">
        <f>G215</f>
        <v>7000</v>
      </c>
      <c r="H214" s="20">
        <v>6890.97</v>
      </c>
      <c r="I214" s="20">
        <f t="shared" si="17"/>
        <v>98.44242857142858</v>
      </c>
    </row>
    <row r="215" spans="1:9" ht="15">
      <c r="A215" s="68"/>
      <c r="B215" s="69">
        <v>32</v>
      </c>
      <c r="C215" s="572"/>
      <c r="D215" s="66"/>
      <c r="E215" s="47" t="s">
        <v>29</v>
      </c>
      <c r="F215" s="28">
        <f aca="true" t="shared" si="19" ref="F215:G219">F216</f>
        <v>7000</v>
      </c>
      <c r="G215" s="28">
        <f t="shared" si="19"/>
        <v>7000</v>
      </c>
      <c r="H215" s="20">
        <v>6890.97</v>
      </c>
      <c r="I215" s="20">
        <f t="shared" si="17"/>
        <v>98.44242857142858</v>
      </c>
    </row>
    <row r="216" spans="1:9" ht="15">
      <c r="A216" s="573"/>
      <c r="B216" s="572"/>
      <c r="C216" s="572">
        <v>323</v>
      </c>
      <c r="D216" s="66"/>
      <c r="E216" s="450" t="s">
        <v>32</v>
      </c>
      <c r="F216" s="449">
        <v>7000</v>
      </c>
      <c r="G216" s="449">
        <v>7000</v>
      </c>
      <c r="H216" s="449">
        <v>6890.97</v>
      </c>
      <c r="I216" s="449">
        <f t="shared" si="17"/>
        <v>98.44242857142858</v>
      </c>
    </row>
    <row r="217" spans="1:9" ht="15">
      <c r="A217" s="573"/>
      <c r="B217" s="572"/>
      <c r="C217" s="572"/>
      <c r="D217" s="66">
        <v>3237</v>
      </c>
      <c r="E217" s="450" t="s">
        <v>331</v>
      </c>
      <c r="F217" s="449"/>
      <c r="G217" s="449"/>
      <c r="H217" s="449">
        <v>6890.97</v>
      </c>
      <c r="I217" s="449"/>
    </row>
    <row r="218" spans="1:9" ht="15">
      <c r="A218" s="45">
        <v>4</v>
      </c>
      <c r="B218" s="46"/>
      <c r="C218" s="46"/>
      <c r="D218" s="66"/>
      <c r="E218" s="53" t="s">
        <v>42</v>
      </c>
      <c r="F218" s="28">
        <f t="shared" si="19"/>
        <v>6393000</v>
      </c>
      <c r="G218" s="28">
        <f t="shared" si="19"/>
        <v>6393000</v>
      </c>
      <c r="H218" s="20">
        <v>755938.33</v>
      </c>
      <c r="I218" s="20">
        <f t="shared" si="17"/>
        <v>11.824469419677772</v>
      </c>
    </row>
    <row r="219" spans="1:9" ht="15">
      <c r="A219" s="59"/>
      <c r="B219" s="446">
        <v>42</v>
      </c>
      <c r="C219" s="46"/>
      <c r="D219" s="66"/>
      <c r="E219" s="53" t="s">
        <v>211</v>
      </c>
      <c r="F219" s="28">
        <f t="shared" si="19"/>
        <v>6393000</v>
      </c>
      <c r="G219" s="28">
        <f t="shared" si="19"/>
        <v>6393000</v>
      </c>
      <c r="H219" s="20">
        <v>755938.33</v>
      </c>
      <c r="I219" s="20">
        <f t="shared" si="17"/>
        <v>11.824469419677772</v>
      </c>
    </row>
    <row r="220" spans="1:9" ht="15">
      <c r="A220" s="59"/>
      <c r="B220" s="447"/>
      <c r="C220" s="46">
        <v>421</v>
      </c>
      <c r="D220" s="66"/>
      <c r="E220" s="57" t="s">
        <v>46</v>
      </c>
      <c r="F220" s="67">
        <v>6393000</v>
      </c>
      <c r="G220" s="67">
        <v>6393000</v>
      </c>
      <c r="H220" s="449">
        <v>755938.33</v>
      </c>
      <c r="I220" s="449">
        <f t="shared" si="17"/>
        <v>11.824469419677772</v>
      </c>
    </row>
    <row r="221" spans="1:9" ht="15">
      <c r="A221" s="59"/>
      <c r="B221" s="447"/>
      <c r="C221" s="46"/>
      <c r="D221" s="66">
        <v>4214</v>
      </c>
      <c r="E221" s="57" t="s">
        <v>132</v>
      </c>
      <c r="F221" s="67"/>
      <c r="G221" s="67"/>
      <c r="H221" s="449">
        <v>755938.33</v>
      </c>
      <c r="I221" s="449"/>
    </row>
    <row r="222" spans="1:9" ht="26.25">
      <c r="A222" s="597"/>
      <c r="B222" s="598"/>
      <c r="C222" s="598"/>
      <c r="D222" s="564"/>
      <c r="E222" s="594" t="s">
        <v>304</v>
      </c>
      <c r="F222" s="443">
        <f aca="true" t="shared" si="20" ref="F222:G224">F223</f>
        <v>500000</v>
      </c>
      <c r="G222" s="443">
        <f t="shared" si="20"/>
        <v>500000</v>
      </c>
      <c r="H222" s="452">
        <v>0</v>
      </c>
      <c r="I222" s="452">
        <f t="shared" si="17"/>
        <v>0</v>
      </c>
    </row>
    <row r="223" spans="1:9" ht="15">
      <c r="A223" s="45">
        <v>3</v>
      </c>
      <c r="B223" s="46"/>
      <c r="C223" s="46"/>
      <c r="D223" s="66"/>
      <c r="E223" s="53" t="s">
        <v>24</v>
      </c>
      <c r="F223" s="28">
        <f t="shared" si="20"/>
        <v>500000</v>
      </c>
      <c r="G223" s="28">
        <f t="shared" si="20"/>
        <v>500000</v>
      </c>
      <c r="H223" s="20">
        <v>0</v>
      </c>
      <c r="I223" s="20">
        <f t="shared" si="17"/>
        <v>0</v>
      </c>
    </row>
    <row r="224" spans="1:9" ht="15">
      <c r="A224" s="59"/>
      <c r="B224" s="60">
        <v>38</v>
      </c>
      <c r="C224" s="46"/>
      <c r="D224" s="66"/>
      <c r="E224" s="53" t="s">
        <v>39</v>
      </c>
      <c r="F224" s="28">
        <f t="shared" si="20"/>
        <v>500000</v>
      </c>
      <c r="G224" s="28">
        <f t="shared" si="20"/>
        <v>500000</v>
      </c>
      <c r="H224" s="20">
        <v>0</v>
      </c>
      <c r="I224" s="20">
        <f t="shared" si="17"/>
        <v>0</v>
      </c>
    </row>
    <row r="225" spans="1:9" ht="15">
      <c r="A225" s="59"/>
      <c r="B225" s="46"/>
      <c r="C225" s="46">
        <v>386</v>
      </c>
      <c r="D225" s="66"/>
      <c r="E225" s="57" t="s">
        <v>117</v>
      </c>
      <c r="F225" s="67">
        <v>500000</v>
      </c>
      <c r="G225" s="67">
        <v>500000</v>
      </c>
      <c r="H225" s="449">
        <v>0</v>
      </c>
      <c r="I225" s="449">
        <f t="shared" si="17"/>
        <v>0</v>
      </c>
    </row>
    <row r="226" spans="1:9" ht="26.25">
      <c r="A226" s="599"/>
      <c r="B226" s="600"/>
      <c r="C226" s="600"/>
      <c r="D226" s="601"/>
      <c r="E226" s="594" t="s">
        <v>303</v>
      </c>
      <c r="F226" s="602">
        <f aca="true" t="shared" si="21" ref="F226:G228">F227</f>
        <v>100000</v>
      </c>
      <c r="G226" s="602">
        <f t="shared" si="21"/>
        <v>100000</v>
      </c>
      <c r="H226" s="603">
        <v>0</v>
      </c>
      <c r="I226" s="603">
        <f t="shared" si="17"/>
        <v>0</v>
      </c>
    </row>
    <row r="227" spans="1:9" ht="15">
      <c r="A227" s="45">
        <v>4</v>
      </c>
      <c r="B227" s="46"/>
      <c r="C227" s="46"/>
      <c r="D227" s="66"/>
      <c r="E227" s="53" t="s">
        <v>42</v>
      </c>
      <c r="F227" s="28">
        <f t="shared" si="21"/>
        <v>100000</v>
      </c>
      <c r="G227" s="28">
        <f t="shared" si="21"/>
        <v>100000</v>
      </c>
      <c r="H227" s="20">
        <v>0</v>
      </c>
      <c r="I227" s="20">
        <f t="shared" si="17"/>
        <v>0</v>
      </c>
    </row>
    <row r="228" spans="1:9" ht="15">
      <c r="A228" s="59"/>
      <c r="B228" s="60">
        <v>42</v>
      </c>
      <c r="C228" s="46"/>
      <c r="D228" s="66"/>
      <c r="E228" s="53" t="s">
        <v>212</v>
      </c>
      <c r="F228" s="28">
        <f t="shared" si="21"/>
        <v>100000</v>
      </c>
      <c r="G228" s="28">
        <f t="shared" si="21"/>
        <v>100000</v>
      </c>
      <c r="H228" s="20">
        <v>0</v>
      </c>
      <c r="I228" s="20">
        <f t="shared" si="17"/>
        <v>0</v>
      </c>
    </row>
    <row r="229" spans="1:9" ht="15">
      <c r="A229" s="59"/>
      <c r="B229" s="46"/>
      <c r="C229" s="46">
        <v>421</v>
      </c>
      <c r="D229" s="66"/>
      <c r="E229" s="57" t="s">
        <v>46</v>
      </c>
      <c r="F229" s="67">
        <v>100000</v>
      </c>
      <c r="G229" s="67">
        <v>100000</v>
      </c>
      <c r="H229" s="449">
        <v>0</v>
      </c>
      <c r="I229" s="20">
        <f t="shared" si="17"/>
        <v>0</v>
      </c>
    </row>
    <row r="230" spans="1:9" ht="26.25">
      <c r="A230" s="424"/>
      <c r="B230" s="451"/>
      <c r="C230" s="423"/>
      <c r="D230" s="564"/>
      <c r="E230" s="594" t="s">
        <v>302</v>
      </c>
      <c r="F230" s="452">
        <f>F231</f>
        <v>100000</v>
      </c>
      <c r="G230" s="452">
        <f>G231</f>
        <v>100000</v>
      </c>
      <c r="H230" s="452">
        <v>2700</v>
      </c>
      <c r="I230" s="452">
        <f t="shared" si="17"/>
        <v>2.7</v>
      </c>
    </row>
    <row r="231" spans="1:9" ht="15">
      <c r="A231" s="590">
        <v>4</v>
      </c>
      <c r="B231" s="591"/>
      <c r="C231" s="591"/>
      <c r="D231" s="66"/>
      <c r="E231" s="444" t="s">
        <v>42</v>
      </c>
      <c r="F231" s="58">
        <v>100000</v>
      </c>
      <c r="G231" s="58">
        <v>100000</v>
      </c>
      <c r="H231" s="20">
        <v>2700</v>
      </c>
      <c r="I231" s="20">
        <f t="shared" si="17"/>
        <v>2.7</v>
      </c>
    </row>
    <row r="232" spans="1:9" ht="15">
      <c r="A232" s="592"/>
      <c r="B232" s="593">
        <v>42</v>
      </c>
      <c r="C232" s="591"/>
      <c r="D232" s="66"/>
      <c r="E232" s="444" t="s">
        <v>45</v>
      </c>
      <c r="F232" s="20">
        <v>100000</v>
      </c>
      <c r="G232" s="20">
        <v>100000</v>
      </c>
      <c r="H232" s="20">
        <v>2700</v>
      </c>
      <c r="I232" s="20">
        <f t="shared" si="17"/>
        <v>2.7</v>
      </c>
    </row>
    <row r="233" spans="1:9" ht="15">
      <c r="A233" s="592"/>
      <c r="B233" s="593"/>
      <c r="C233" s="591">
        <v>421</v>
      </c>
      <c r="D233" s="66"/>
      <c r="E233" s="445" t="s">
        <v>46</v>
      </c>
      <c r="F233" s="65">
        <v>60000</v>
      </c>
      <c r="G233" s="65">
        <v>60000</v>
      </c>
      <c r="H233" s="449">
        <v>0</v>
      </c>
      <c r="I233" s="449">
        <f t="shared" si="17"/>
        <v>0</v>
      </c>
    </row>
    <row r="234" spans="1:9" ht="15">
      <c r="A234" s="592"/>
      <c r="B234" s="591"/>
      <c r="C234" s="591">
        <v>422</v>
      </c>
      <c r="D234" s="66"/>
      <c r="E234" s="445" t="s">
        <v>47</v>
      </c>
      <c r="F234" s="65">
        <v>20000</v>
      </c>
      <c r="G234" s="65">
        <v>20000</v>
      </c>
      <c r="H234" s="449">
        <v>2700</v>
      </c>
      <c r="I234" s="449">
        <f t="shared" si="17"/>
        <v>13.5</v>
      </c>
    </row>
    <row r="235" spans="1:9" ht="15">
      <c r="A235" s="592"/>
      <c r="B235" s="591"/>
      <c r="C235" s="591"/>
      <c r="D235" s="66">
        <v>4227</v>
      </c>
      <c r="E235" s="445" t="s">
        <v>330</v>
      </c>
      <c r="F235" s="65"/>
      <c r="G235" s="65"/>
      <c r="H235" s="449">
        <v>2700</v>
      </c>
      <c r="I235" s="449"/>
    </row>
    <row r="236" spans="1:9" ht="15">
      <c r="A236" s="592"/>
      <c r="B236" s="591"/>
      <c r="C236" s="591">
        <v>426</v>
      </c>
      <c r="D236" s="66"/>
      <c r="E236" s="445" t="s">
        <v>48</v>
      </c>
      <c r="F236" s="48">
        <v>20000</v>
      </c>
      <c r="G236" s="48">
        <v>20000</v>
      </c>
      <c r="H236" s="449">
        <v>0</v>
      </c>
      <c r="I236" s="449">
        <f t="shared" si="17"/>
        <v>0</v>
      </c>
    </row>
    <row r="237" spans="1:9" ht="19.5" customHeight="1">
      <c r="A237" s="595"/>
      <c r="B237" s="596"/>
      <c r="C237" s="596"/>
      <c r="D237" s="564"/>
      <c r="E237" s="571" t="s">
        <v>301</v>
      </c>
      <c r="F237" s="443">
        <f aca="true" t="shared" si="22" ref="F237:G239">F238</f>
        <v>50000</v>
      </c>
      <c r="G237" s="443">
        <f t="shared" si="22"/>
        <v>50000</v>
      </c>
      <c r="H237" s="452">
        <v>0</v>
      </c>
      <c r="I237" s="452">
        <f t="shared" si="17"/>
        <v>0</v>
      </c>
    </row>
    <row r="238" spans="1:9" ht="15">
      <c r="A238" s="45">
        <v>4</v>
      </c>
      <c r="B238" s="46"/>
      <c r="C238" s="46"/>
      <c r="D238" s="66"/>
      <c r="E238" s="53" t="s">
        <v>42</v>
      </c>
      <c r="F238" s="58">
        <f t="shared" si="22"/>
        <v>50000</v>
      </c>
      <c r="G238" s="58">
        <f t="shared" si="22"/>
        <v>50000</v>
      </c>
      <c r="H238" s="20">
        <v>0</v>
      </c>
      <c r="I238" s="20">
        <f t="shared" si="17"/>
        <v>0</v>
      </c>
    </row>
    <row r="239" spans="1:9" ht="15">
      <c r="A239" s="59"/>
      <c r="B239" s="60">
        <v>42</v>
      </c>
      <c r="C239" s="46"/>
      <c r="D239" s="66"/>
      <c r="E239" s="53" t="s">
        <v>43</v>
      </c>
      <c r="F239" s="58">
        <f t="shared" si="22"/>
        <v>50000</v>
      </c>
      <c r="G239" s="58">
        <f t="shared" si="22"/>
        <v>50000</v>
      </c>
      <c r="H239" s="20">
        <v>0</v>
      </c>
      <c r="I239" s="20">
        <f t="shared" si="17"/>
        <v>0</v>
      </c>
    </row>
    <row r="240" spans="1:9" ht="15">
      <c r="A240" s="59"/>
      <c r="B240" s="46"/>
      <c r="C240" s="46">
        <v>426</v>
      </c>
      <c r="D240" s="66"/>
      <c r="E240" s="57" t="s">
        <v>48</v>
      </c>
      <c r="F240" s="48">
        <v>50000</v>
      </c>
      <c r="G240" s="48">
        <v>50000</v>
      </c>
      <c r="H240" s="449">
        <v>0</v>
      </c>
      <c r="I240" s="449">
        <f t="shared" si="17"/>
        <v>0</v>
      </c>
    </row>
    <row r="241" spans="1:9" ht="22.5" customHeight="1">
      <c r="A241" s="595"/>
      <c r="B241" s="596"/>
      <c r="C241" s="596"/>
      <c r="D241" s="564"/>
      <c r="E241" s="571" t="s">
        <v>300</v>
      </c>
      <c r="F241" s="443">
        <f aca="true" t="shared" si="23" ref="F241:G243">F242</f>
        <v>1100000</v>
      </c>
      <c r="G241" s="443">
        <f t="shared" si="23"/>
        <v>1100000</v>
      </c>
      <c r="H241" s="452">
        <v>77692.5</v>
      </c>
      <c r="I241" s="452">
        <f t="shared" si="17"/>
        <v>7.062954545454546</v>
      </c>
    </row>
    <row r="242" spans="1:9" ht="15">
      <c r="A242" s="45">
        <v>4</v>
      </c>
      <c r="B242" s="46"/>
      <c r="C242" s="46"/>
      <c r="D242" s="66"/>
      <c r="E242" s="53" t="s">
        <v>42</v>
      </c>
      <c r="F242" s="58">
        <f t="shared" si="23"/>
        <v>1100000</v>
      </c>
      <c r="G242" s="58">
        <f t="shared" si="23"/>
        <v>1100000</v>
      </c>
      <c r="H242" s="20">
        <v>77692.5</v>
      </c>
      <c r="I242" s="20">
        <f t="shared" si="17"/>
        <v>7.062954545454546</v>
      </c>
    </row>
    <row r="243" spans="1:9" ht="15">
      <c r="A243" s="59"/>
      <c r="B243" s="60">
        <v>42</v>
      </c>
      <c r="C243" s="46"/>
      <c r="D243" s="66"/>
      <c r="E243" s="53" t="s">
        <v>43</v>
      </c>
      <c r="F243" s="58">
        <f t="shared" si="23"/>
        <v>1100000</v>
      </c>
      <c r="G243" s="58">
        <f t="shared" si="23"/>
        <v>1100000</v>
      </c>
      <c r="H243" s="20">
        <v>77692.5</v>
      </c>
      <c r="I243" s="20">
        <f t="shared" si="17"/>
        <v>7.062954545454546</v>
      </c>
    </row>
    <row r="244" spans="1:9" ht="15">
      <c r="A244" s="59"/>
      <c r="B244" s="46"/>
      <c r="C244" s="46">
        <v>421</v>
      </c>
      <c r="D244" s="66"/>
      <c r="E244" s="57" t="s">
        <v>46</v>
      </c>
      <c r="F244" s="48">
        <v>1100000</v>
      </c>
      <c r="G244" s="48">
        <v>1100000</v>
      </c>
      <c r="H244" s="449">
        <v>77692.5</v>
      </c>
      <c r="I244" s="449">
        <f t="shared" si="17"/>
        <v>7.062954545454546</v>
      </c>
    </row>
    <row r="245" spans="1:9" ht="15">
      <c r="A245" s="59"/>
      <c r="B245" s="46"/>
      <c r="C245" s="46"/>
      <c r="D245" s="66">
        <v>4212</v>
      </c>
      <c r="E245" s="57" t="s">
        <v>131</v>
      </c>
      <c r="F245" s="48"/>
      <c r="G245" s="48"/>
      <c r="H245" s="449">
        <v>77692.5</v>
      </c>
      <c r="I245" s="449"/>
    </row>
    <row r="246" spans="1:9" ht="22.5" customHeight="1">
      <c r="A246" s="595"/>
      <c r="B246" s="596"/>
      <c r="C246" s="596"/>
      <c r="D246" s="564"/>
      <c r="E246" s="571" t="s">
        <v>299</v>
      </c>
      <c r="F246" s="443">
        <f aca="true" t="shared" si="24" ref="F246:G248">F247</f>
        <v>3000000</v>
      </c>
      <c r="G246" s="443">
        <f t="shared" si="24"/>
        <v>3000000</v>
      </c>
      <c r="H246" s="452">
        <v>0</v>
      </c>
      <c r="I246" s="452">
        <f t="shared" si="17"/>
        <v>0</v>
      </c>
    </row>
    <row r="247" spans="1:9" ht="15">
      <c r="A247" s="45">
        <v>4</v>
      </c>
      <c r="B247" s="46"/>
      <c r="C247" s="46"/>
      <c r="D247" s="66"/>
      <c r="E247" s="53" t="s">
        <v>42</v>
      </c>
      <c r="F247" s="58">
        <f t="shared" si="24"/>
        <v>3000000</v>
      </c>
      <c r="G247" s="58">
        <f t="shared" si="24"/>
        <v>3000000</v>
      </c>
      <c r="H247" s="20">
        <v>0</v>
      </c>
      <c r="I247" s="20">
        <f t="shared" si="17"/>
        <v>0</v>
      </c>
    </row>
    <row r="248" spans="1:9" ht="15">
      <c r="A248" s="59"/>
      <c r="B248" s="60">
        <v>42</v>
      </c>
      <c r="C248" s="46"/>
      <c r="D248" s="66"/>
      <c r="E248" s="53" t="s">
        <v>43</v>
      </c>
      <c r="F248" s="58">
        <f t="shared" si="24"/>
        <v>3000000</v>
      </c>
      <c r="G248" s="58">
        <f t="shared" si="24"/>
        <v>3000000</v>
      </c>
      <c r="H248" s="20">
        <v>0</v>
      </c>
      <c r="I248" s="20">
        <f t="shared" si="17"/>
        <v>0</v>
      </c>
    </row>
    <row r="249" spans="1:9" ht="15">
      <c r="A249" s="59"/>
      <c r="B249" s="46"/>
      <c r="C249" s="46">
        <v>421</v>
      </c>
      <c r="D249" s="66"/>
      <c r="E249" s="57" t="s">
        <v>46</v>
      </c>
      <c r="F249" s="48">
        <v>3000000</v>
      </c>
      <c r="G249" s="48">
        <v>3000000</v>
      </c>
      <c r="H249" s="449">
        <v>0</v>
      </c>
      <c r="I249" s="449">
        <f t="shared" si="17"/>
        <v>0</v>
      </c>
    </row>
    <row r="250" spans="1:9" ht="30" customHeight="1">
      <c r="A250" s="553"/>
      <c r="B250" s="554"/>
      <c r="C250" s="554"/>
      <c r="D250" s="584"/>
      <c r="E250" s="523" t="s">
        <v>336</v>
      </c>
      <c r="F250" s="524">
        <f>F251+F255+F259+F263+F267+F271+F276+F280+F288+F292+F296+F300+F304+F308+F314+F318+F322+F326+F330+F334+F342+F338</f>
        <v>5476000</v>
      </c>
      <c r="G250" s="524">
        <f>G251+G255+G259+G263+G267+G271+G276+G280+G288+G292+G296+G300+G304+G308+G314+G318+G322+G326+G330+G334+G342+G338</f>
        <v>5476000</v>
      </c>
      <c r="H250" s="585">
        <f>H251+H255+H259+H263+H267+H271+H276+H280+H288+H292+H296+H300+H304+H308+H314+H318+H322+H326+H330+H334+H342+H338</f>
        <v>61501.25</v>
      </c>
      <c r="I250" s="586">
        <f t="shared" si="17"/>
        <v>1.123105368882396</v>
      </c>
    </row>
    <row r="251" spans="1:9" ht="28.5" customHeight="1">
      <c r="A251" s="587"/>
      <c r="B251" s="588"/>
      <c r="C251" s="588"/>
      <c r="D251" s="451"/>
      <c r="E251" s="574" t="s">
        <v>298</v>
      </c>
      <c r="F251" s="579">
        <f>F252</f>
        <v>20000</v>
      </c>
      <c r="G251" s="579">
        <f>G252</f>
        <v>20000</v>
      </c>
      <c r="H251" s="452">
        <v>0</v>
      </c>
      <c r="I251" s="452">
        <f t="shared" si="17"/>
        <v>0</v>
      </c>
    </row>
    <row r="252" spans="1:9" ht="15.75" customHeight="1">
      <c r="A252" s="45">
        <v>4</v>
      </c>
      <c r="B252" s="46"/>
      <c r="C252" s="46"/>
      <c r="D252" s="60"/>
      <c r="E252" s="53" t="s">
        <v>42</v>
      </c>
      <c r="F252" s="58">
        <f>F253</f>
        <v>20000</v>
      </c>
      <c r="G252" s="58">
        <f>G253</f>
        <v>20000</v>
      </c>
      <c r="H252" s="20">
        <v>0</v>
      </c>
      <c r="I252" s="58">
        <f t="shared" si="17"/>
        <v>0</v>
      </c>
    </row>
    <row r="253" spans="1:9" ht="15.75" customHeight="1">
      <c r="A253" s="59"/>
      <c r="B253" s="60">
        <v>42</v>
      </c>
      <c r="C253" s="46"/>
      <c r="D253" s="46"/>
      <c r="E253" s="53" t="s">
        <v>43</v>
      </c>
      <c r="F253" s="58">
        <v>20000</v>
      </c>
      <c r="G253" s="58">
        <v>20000</v>
      </c>
      <c r="H253" s="20">
        <v>0</v>
      </c>
      <c r="I253" s="58">
        <f t="shared" si="17"/>
        <v>0</v>
      </c>
    </row>
    <row r="254" spans="1:9" ht="15.75" customHeight="1">
      <c r="A254" s="59"/>
      <c r="B254" s="46"/>
      <c r="C254" s="46">
        <v>421</v>
      </c>
      <c r="D254" s="46"/>
      <c r="E254" s="57" t="s">
        <v>46</v>
      </c>
      <c r="F254" s="48">
        <v>20000</v>
      </c>
      <c r="G254" s="48">
        <v>20000</v>
      </c>
      <c r="H254" s="448">
        <v>0</v>
      </c>
      <c r="I254" s="48">
        <f t="shared" si="17"/>
        <v>0</v>
      </c>
    </row>
    <row r="255" spans="1:9" ht="41.25" customHeight="1">
      <c r="A255" s="582"/>
      <c r="B255" s="583"/>
      <c r="C255" s="583"/>
      <c r="D255" s="589"/>
      <c r="E255" s="570" t="s">
        <v>297</v>
      </c>
      <c r="F255" s="453">
        <f aca="true" t="shared" si="25" ref="F255:G257">F256</f>
        <v>20000</v>
      </c>
      <c r="G255" s="453">
        <f t="shared" si="25"/>
        <v>20000</v>
      </c>
      <c r="H255" s="452">
        <v>0</v>
      </c>
      <c r="I255" s="453">
        <f t="shared" si="17"/>
        <v>0</v>
      </c>
    </row>
    <row r="256" spans="1:9" ht="15.75" customHeight="1">
      <c r="A256" s="45">
        <v>4</v>
      </c>
      <c r="B256" s="46"/>
      <c r="C256" s="46"/>
      <c r="D256" s="46"/>
      <c r="E256" s="53" t="s">
        <v>42</v>
      </c>
      <c r="F256" s="58">
        <f t="shared" si="25"/>
        <v>20000</v>
      </c>
      <c r="G256" s="58">
        <f t="shared" si="25"/>
        <v>20000</v>
      </c>
      <c r="H256" s="20">
        <v>0</v>
      </c>
      <c r="I256" s="58">
        <f t="shared" si="17"/>
        <v>0</v>
      </c>
    </row>
    <row r="257" spans="1:9" ht="15.75" customHeight="1">
      <c r="A257" s="59"/>
      <c r="B257" s="60">
        <v>42</v>
      </c>
      <c r="C257" s="46"/>
      <c r="D257" s="46"/>
      <c r="E257" s="53" t="s">
        <v>43</v>
      </c>
      <c r="F257" s="58">
        <f t="shared" si="25"/>
        <v>20000</v>
      </c>
      <c r="G257" s="58">
        <f t="shared" si="25"/>
        <v>20000</v>
      </c>
      <c r="H257" s="20">
        <v>0</v>
      </c>
      <c r="I257" s="58">
        <f t="shared" si="17"/>
        <v>0</v>
      </c>
    </row>
    <row r="258" spans="1:15" ht="15.75" customHeight="1">
      <c r="A258" s="59"/>
      <c r="B258" s="46"/>
      <c r="C258" s="46">
        <v>421</v>
      </c>
      <c r="D258" s="46"/>
      <c r="E258" s="57" t="s">
        <v>46</v>
      </c>
      <c r="F258" s="48">
        <v>20000</v>
      </c>
      <c r="G258" s="48">
        <v>20000</v>
      </c>
      <c r="H258" s="449">
        <v>0</v>
      </c>
      <c r="I258" s="48">
        <f t="shared" si="17"/>
        <v>0</v>
      </c>
      <c r="O258" s="121"/>
    </row>
    <row r="259" spans="1:15" ht="31.5" customHeight="1">
      <c r="A259" s="582"/>
      <c r="B259" s="583"/>
      <c r="C259" s="583"/>
      <c r="D259" s="423"/>
      <c r="E259" s="570" t="s">
        <v>296</v>
      </c>
      <c r="F259" s="453">
        <f aca="true" t="shared" si="26" ref="F259:G261">F260</f>
        <v>850000</v>
      </c>
      <c r="G259" s="453">
        <f t="shared" si="26"/>
        <v>850000</v>
      </c>
      <c r="H259" s="452">
        <v>0</v>
      </c>
      <c r="I259" s="452">
        <f t="shared" si="17"/>
        <v>0</v>
      </c>
      <c r="O259" s="121"/>
    </row>
    <row r="260" spans="1:9" ht="15.75" customHeight="1">
      <c r="A260" s="45">
        <v>4</v>
      </c>
      <c r="B260" s="46"/>
      <c r="C260" s="46"/>
      <c r="D260" s="46"/>
      <c r="E260" s="53" t="s">
        <v>42</v>
      </c>
      <c r="F260" s="58">
        <f t="shared" si="26"/>
        <v>850000</v>
      </c>
      <c r="G260" s="58">
        <f t="shared" si="26"/>
        <v>850000</v>
      </c>
      <c r="H260" s="20">
        <v>0</v>
      </c>
      <c r="I260" s="58">
        <f t="shared" si="17"/>
        <v>0</v>
      </c>
    </row>
    <row r="261" spans="1:9" ht="15.75" customHeight="1">
      <c r="A261" s="59"/>
      <c r="B261" s="60">
        <v>42</v>
      </c>
      <c r="C261" s="46"/>
      <c r="D261" s="46"/>
      <c r="E261" s="53" t="s">
        <v>43</v>
      </c>
      <c r="F261" s="58">
        <f t="shared" si="26"/>
        <v>850000</v>
      </c>
      <c r="G261" s="58">
        <f t="shared" si="26"/>
        <v>850000</v>
      </c>
      <c r="H261" s="20">
        <v>0</v>
      </c>
      <c r="I261" s="58">
        <f t="shared" si="17"/>
        <v>0</v>
      </c>
    </row>
    <row r="262" spans="1:9" ht="15.75" customHeight="1">
      <c r="A262" s="59"/>
      <c r="B262" s="46"/>
      <c r="C262" s="46">
        <v>421</v>
      </c>
      <c r="D262" s="46"/>
      <c r="E262" s="57" t="s">
        <v>46</v>
      </c>
      <c r="F262" s="48">
        <v>850000</v>
      </c>
      <c r="G262" s="48">
        <v>850000</v>
      </c>
      <c r="H262" s="449">
        <v>0</v>
      </c>
      <c r="I262" s="65">
        <f t="shared" si="17"/>
        <v>0</v>
      </c>
    </row>
    <row r="263" spans="1:9" ht="29.25" customHeight="1">
      <c r="A263" s="580"/>
      <c r="B263" s="581"/>
      <c r="C263" s="581"/>
      <c r="D263" s="423"/>
      <c r="E263" s="570" t="s">
        <v>295</v>
      </c>
      <c r="F263" s="453">
        <f aca="true" t="shared" si="27" ref="F263:G265">F264</f>
        <v>500000</v>
      </c>
      <c r="G263" s="453">
        <f t="shared" si="27"/>
        <v>500000</v>
      </c>
      <c r="H263" s="452">
        <v>0</v>
      </c>
      <c r="I263" s="452">
        <f t="shared" si="17"/>
        <v>0</v>
      </c>
    </row>
    <row r="264" spans="1:9" ht="15.75" customHeight="1">
      <c r="A264" s="45">
        <v>4</v>
      </c>
      <c r="B264" s="46"/>
      <c r="C264" s="46"/>
      <c r="D264" s="46"/>
      <c r="E264" s="53" t="s">
        <v>42</v>
      </c>
      <c r="F264" s="58">
        <f t="shared" si="27"/>
        <v>500000</v>
      </c>
      <c r="G264" s="58">
        <f t="shared" si="27"/>
        <v>500000</v>
      </c>
      <c r="H264" s="20">
        <v>0</v>
      </c>
      <c r="I264" s="58">
        <f t="shared" si="17"/>
        <v>0</v>
      </c>
    </row>
    <row r="265" spans="1:9" ht="15.75" customHeight="1">
      <c r="A265" s="59"/>
      <c r="B265" s="60">
        <v>42</v>
      </c>
      <c r="C265" s="46"/>
      <c r="D265" s="46"/>
      <c r="E265" s="53" t="s">
        <v>43</v>
      </c>
      <c r="F265" s="58">
        <f t="shared" si="27"/>
        <v>500000</v>
      </c>
      <c r="G265" s="58">
        <f t="shared" si="27"/>
        <v>500000</v>
      </c>
      <c r="H265" s="20">
        <v>0</v>
      </c>
      <c r="I265" s="58">
        <f t="shared" si="17"/>
        <v>0</v>
      </c>
    </row>
    <row r="266" spans="1:9" ht="15.75" customHeight="1">
      <c r="A266" s="59"/>
      <c r="B266" s="46"/>
      <c r="C266" s="46">
        <v>421</v>
      </c>
      <c r="D266" s="46"/>
      <c r="E266" s="57" t="s">
        <v>46</v>
      </c>
      <c r="F266" s="48">
        <v>500000</v>
      </c>
      <c r="G266" s="48">
        <v>500000</v>
      </c>
      <c r="H266" s="449">
        <v>0</v>
      </c>
      <c r="I266" s="65">
        <f t="shared" si="17"/>
        <v>0</v>
      </c>
    </row>
    <row r="267" spans="1:9" ht="25.5" customHeight="1">
      <c r="A267" s="580"/>
      <c r="B267" s="581"/>
      <c r="C267" s="581"/>
      <c r="D267" s="423"/>
      <c r="E267" s="570" t="s">
        <v>294</v>
      </c>
      <c r="F267" s="453">
        <f aca="true" t="shared" si="28" ref="F267:G269">F268</f>
        <v>150000</v>
      </c>
      <c r="G267" s="453">
        <f t="shared" si="28"/>
        <v>150000</v>
      </c>
      <c r="H267" s="452">
        <v>0</v>
      </c>
      <c r="I267" s="452">
        <f t="shared" si="17"/>
        <v>0</v>
      </c>
    </row>
    <row r="268" spans="1:9" ht="18" customHeight="1">
      <c r="A268" s="45">
        <v>4</v>
      </c>
      <c r="B268" s="46"/>
      <c r="C268" s="46"/>
      <c r="D268" s="46"/>
      <c r="E268" s="53" t="s">
        <v>42</v>
      </c>
      <c r="F268" s="58">
        <f t="shared" si="28"/>
        <v>150000</v>
      </c>
      <c r="G268" s="58">
        <f t="shared" si="28"/>
        <v>150000</v>
      </c>
      <c r="H268" s="20">
        <v>0</v>
      </c>
      <c r="I268" s="20">
        <f aca="true" t="shared" si="29" ref="I268:I331">H268/G268*100</f>
        <v>0</v>
      </c>
    </row>
    <row r="269" spans="1:9" ht="18" customHeight="1">
      <c r="A269" s="59"/>
      <c r="B269" s="60">
        <v>42</v>
      </c>
      <c r="C269" s="46"/>
      <c r="D269" s="46"/>
      <c r="E269" s="53" t="s">
        <v>43</v>
      </c>
      <c r="F269" s="58">
        <f t="shared" si="28"/>
        <v>150000</v>
      </c>
      <c r="G269" s="58">
        <f t="shared" si="28"/>
        <v>150000</v>
      </c>
      <c r="H269" s="20">
        <v>0</v>
      </c>
      <c r="I269" s="20">
        <f t="shared" si="29"/>
        <v>0</v>
      </c>
    </row>
    <row r="270" spans="1:9" ht="18" customHeight="1">
      <c r="A270" s="59"/>
      <c r="B270" s="46"/>
      <c r="C270" s="46">
        <v>421</v>
      </c>
      <c r="D270" s="46"/>
      <c r="E270" s="57" t="s">
        <v>46</v>
      </c>
      <c r="F270" s="48">
        <v>150000</v>
      </c>
      <c r="G270" s="48">
        <v>150000</v>
      </c>
      <c r="H270" s="449">
        <v>0</v>
      </c>
      <c r="I270" s="449">
        <f t="shared" si="29"/>
        <v>0</v>
      </c>
    </row>
    <row r="271" spans="1:9" ht="27" customHeight="1">
      <c r="A271" s="580"/>
      <c r="B271" s="581"/>
      <c r="C271" s="581"/>
      <c r="D271" s="423"/>
      <c r="E271" s="578" t="s">
        <v>293</v>
      </c>
      <c r="F271" s="453">
        <v>1600000</v>
      </c>
      <c r="G271" s="453">
        <v>1600000</v>
      </c>
      <c r="H271" s="452">
        <v>10000</v>
      </c>
      <c r="I271" s="568">
        <f t="shared" si="29"/>
        <v>0.625</v>
      </c>
    </row>
    <row r="272" spans="1:9" ht="18.75" customHeight="1">
      <c r="A272" s="573">
        <v>3</v>
      </c>
      <c r="B272" s="572"/>
      <c r="C272" s="572"/>
      <c r="D272" s="46"/>
      <c r="E272" s="47" t="s">
        <v>24</v>
      </c>
      <c r="F272" s="58">
        <v>1600000</v>
      </c>
      <c r="G272" s="58">
        <v>1600000</v>
      </c>
      <c r="H272" s="20">
        <v>10000</v>
      </c>
      <c r="I272" s="20">
        <f t="shared" si="29"/>
        <v>0.625</v>
      </c>
    </row>
    <row r="273" spans="1:9" ht="18.75" customHeight="1">
      <c r="A273" s="573"/>
      <c r="B273" s="572">
        <v>38</v>
      </c>
      <c r="C273" s="572"/>
      <c r="D273" s="46"/>
      <c r="E273" s="47" t="s">
        <v>39</v>
      </c>
      <c r="F273" s="58">
        <v>1600000</v>
      </c>
      <c r="G273" s="58">
        <v>1600000</v>
      </c>
      <c r="H273" s="20">
        <v>10000</v>
      </c>
      <c r="I273" s="20">
        <f t="shared" si="29"/>
        <v>0.625</v>
      </c>
    </row>
    <row r="274" spans="1:9" ht="18.75" customHeight="1">
      <c r="A274" s="573"/>
      <c r="B274" s="572"/>
      <c r="C274" s="572">
        <v>386</v>
      </c>
      <c r="D274" s="46"/>
      <c r="E274" s="450" t="s">
        <v>117</v>
      </c>
      <c r="F274" s="48">
        <v>1600000</v>
      </c>
      <c r="G274" s="48">
        <v>1600000</v>
      </c>
      <c r="H274" s="449">
        <v>10000</v>
      </c>
      <c r="I274" s="449">
        <f t="shared" si="29"/>
        <v>0.625</v>
      </c>
    </row>
    <row r="275" spans="1:9" ht="18.75" customHeight="1">
      <c r="A275" s="573"/>
      <c r="B275" s="572"/>
      <c r="C275" s="572"/>
      <c r="D275" s="46">
        <v>3861</v>
      </c>
      <c r="E275" s="450" t="s">
        <v>329</v>
      </c>
      <c r="F275" s="48"/>
      <c r="G275" s="48"/>
      <c r="H275" s="449">
        <v>10000</v>
      </c>
      <c r="I275" s="449"/>
    </row>
    <row r="276" spans="1:9" ht="27" customHeight="1">
      <c r="A276" s="580"/>
      <c r="B276" s="581"/>
      <c r="C276" s="581"/>
      <c r="D276" s="423"/>
      <c r="E276" s="571" t="s">
        <v>292</v>
      </c>
      <c r="F276" s="453">
        <v>60000</v>
      </c>
      <c r="G276" s="453">
        <v>60000</v>
      </c>
      <c r="H276" s="452">
        <v>0</v>
      </c>
      <c r="I276" s="568">
        <f t="shared" si="29"/>
        <v>0</v>
      </c>
    </row>
    <row r="277" spans="1:9" ht="19.5" customHeight="1">
      <c r="A277" s="68">
        <v>4</v>
      </c>
      <c r="B277" s="69"/>
      <c r="C277" s="69"/>
      <c r="D277" s="46"/>
      <c r="E277" s="53" t="s">
        <v>42</v>
      </c>
      <c r="F277" s="58">
        <v>60000</v>
      </c>
      <c r="G277" s="58">
        <v>60000</v>
      </c>
      <c r="H277" s="20">
        <v>0</v>
      </c>
      <c r="I277" s="20">
        <f t="shared" si="29"/>
        <v>0</v>
      </c>
    </row>
    <row r="278" spans="1:9" ht="18" customHeight="1">
      <c r="A278" s="68"/>
      <c r="B278" s="69">
        <v>42</v>
      </c>
      <c r="C278" s="69"/>
      <c r="D278" s="46"/>
      <c r="E278" s="53" t="s">
        <v>43</v>
      </c>
      <c r="F278" s="58">
        <v>60000</v>
      </c>
      <c r="G278" s="58">
        <v>60000</v>
      </c>
      <c r="H278" s="20">
        <v>0</v>
      </c>
      <c r="I278" s="20">
        <f t="shared" si="29"/>
        <v>0</v>
      </c>
    </row>
    <row r="279" spans="1:9" ht="18.75" customHeight="1">
      <c r="A279" s="573"/>
      <c r="B279" s="572"/>
      <c r="C279" s="572">
        <v>422</v>
      </c>
      <c r="D279" s="46"/>
      <c r="E279" s="57" t="s">
        <v>47</v>
      </c>
      <c r="F279" s="48">
        <v>60000</v>
      </c>
      <c r="G279" s="48">
        <v>60000</v>
      </c>
      <c r="H279" s="449">
        <v>0</v>
      </c>
      <c r="I279" s="449">
        <f t="shared" si="29"/>
        <v>0</v>
      </c>
    </row>
    <row r="280" spans="1:9" ht="18.75" customHeight="1">
      <c r="A280" s="576"/>
      <c r="B280" s="577"/>
      <c r="C280" s="577"/>
      <c r="D280" s="423"/>
      <c r="E280" s="578" t="s">
        <v>291</v>
      </c>
      <c r="F280" s="579">
        <v>31000</v>
      </c>
      <c r="G280" s="579">
        <v>31000</v>
      </c>
      <c r="H280" s="452">
        <v>10376.25</v>
      </c>
      <c r="I280" s="568">
        <f t="shared" si="29"/>
        <v>33.471774193548384</v>
      </c>
    </row>
    <row r="281" spans="1:9" ht="20.25" customHeight="1">
      <c r="A281" s="68">
        <v>3</v>
      </c>
      <c r="B281" s="69"/>
      <c r="C281" s="572"/>
      <c r="D281" s="46"/>
      <c r="E281" s="47" t="s">
        <v>24</v>
      </c>
      <c r="F281" s="58">
        <v>11000</v>
      </c>
      <c r="G281" s="58">
        <v>11000</v>
      </c>
      <c r="H281" s="20">
        <v>10376.25</v>
      </c>
      <c r="I281" s="20">
        <f t="shared" si="29"/>
        <v>94.32954545454545</v>
      </c>
    </row>
    <row r="282" spans="1:9" ht="18.75" customHeight="1">
      <c r="A282" s="68"/>
      <c r="B282" s="69">
        <v>32</v>
      </c>
      <c r="C282" s="572"/>
      <c r="D282" s="46"/>
      <c r="E282" s="47" t="s">
        <v>29</v>
      </c>
      <c r="F282" s="58">
        <v>11000</v>
      </c>
      <c r="G282" s="58">
        <v>11000</v>
      </c>
      <c r="H282" s="20">
        <v>10376.25</v>
      </c>
      <c r="I282" s="20">
        <f t="shared" si="29"/>
        <v>94.32954545454545</v>
      </c>
    </row>
    <row r="283" spans="1:9" ht="18" customHeight="1">
      <c r="A283" s="573"/>
      <c r="B283" s="572"/>
      <c r="C283" s="572">
        <v>323</v>
      </c>
      <c r="D283" s="46"/>
      <c r="E283" s="450" t="s">
        <v>32</v>
      </c>
      <c r="F283" s="48">
        <v>11000</v>
      </c>
      <c r="G283" s="48">
        <v>11000</v>
      </c>
      <c r="H283" s="449">
        <v>10376.25</v>
      </c>
      <c r="I283" s="449">
        <f t="shared" si="29"/>
        <v>94.32954545454545</v>
      </c>
    </row>
    <row r="284" spans="1:9" ht="18" customHeight="1">
      <c r="A284" s="573"/>
      <c r="B284" s="572"/>
      <c r="C284" s="572"/>
      <c r="D284" s="46">
        <v>3232</v>
      </c>
      <c r="E284" s="450" t="s">
        <v>92</v>
      </c>
      <c r="F284" s="48"/>
      <c r="G284" s="48"/>
      <c r="H284" s="449">
        <v>10376.25</v>
      </c>
      <c r="I284" s="449"/>
    </row>
    <row r="285" spans="1:9" ht="18" customHeight="1">
      <c r="A285" s="68">
        <v>4</v>
      </c>
      <c r="B285" s="69"/>
      <c r="C285" s="69"/>
      <c r="D285" s="60"/>
      <c r="E285" s="53" t="s">
        <v>42</v>
      </c>
      <c r="F285" s="58">
        <v>20000</v>
      </c>
      <c r="G285" s="58">
        <v>20000</v>
      </c>
      <c r="H285" s="449">
        <v>0</v>
      </c>
      <c r="I285" s="449">
        <f t="shared" si="29"/>
        <v>0</v>
      </c>
    </row>
    <row r="286" spans="1:9" ht="18" customHeight="1">
      <c r="A286" s="68"/>
      <c r="B286" s="69">
        <v>42</v>
      </c>
      <c r="C286" s="69"/>
      <c r="D286" s="60"/>
      <c r="E286" s="53" t="s">
        <v>43</v>
      </c>
      <c r="F286" s="58">
        <v>20000</v>
      </c>
      <c r="G286" s="58">
        <v>20000</v>
      </c>
      <c r="H286" s="449">
        <v>0</v>
      </c>
      <c r="I286" s="449">
        <f t="shared" si="29"/>
        <v>0</v>
      </c>
    </row>
    <row r="287" spans="1:9" ht="18" customHeight="1">
      <c r="A287" s="573"/>
      <c r="B287" s="572"/>
      <c r="C287" s="572">
        <v>422</v>
      </c>
      <c r="D287" s="46"/>
      <c r="E287" s="57" t="s">
        <v>47</v>
      </c>
      <c r="F287" s="48">
        <v>20000</v>
      </c>
      <c r="G287" s="48">
        <v>20000</v>
      </c>
      <c r="H287" s="449">
        <v>0</v>
      </c>
      <c r="I287" s="449">
        <f t="shared" si="29"/>
        <v>0</v>
      </c>
    </row>
    <row r="288" spans="1:9" ht="18" customHeight="1">
      <c r="A288" s="424"/>
      <c r="B288" s="423"/>
      <c r="C288" s="423"/>
      <c r="D288" s="423"/>
      <c r="E288" s="571" t="s">
        <v>289</v>
      </c>
      <c r="F288" s="452">
        <v>400000</v>
      </c>
      <c r="G288" s="452">
        <v>400000</v>
      </c>
      <c r="H288" s="575">
        <v>0</v>
      </c>
      <c r="I288" s="575">
        <f t="shared" si="29"/>
        <v>0</v>
      </c>
    </row>
    <row r="289" spans="1:9" ht="18" customHeight="1">
      <c r="A289" s="68">
        <v>4</v>
      </c>
      <c r="B289" s="572"/>
      <c r="C289" s="572"/>
      <c r="D289" s="46"/>
      <c r="E289" s="53" t="s">
        <v>42</v>
      </c>
      <c r="F289" s="58">
        <v>400000</v>
      </c>
      <c r="G289" s="58">
        <v>400000</v>
      </c>
      <c r="H289" s="449">
        <v>0</v>
      </c>
      <c r="I289" s="449">
        <f t="shared" si="29"/>
        <v>0</v>
      </c>
    </row>
    <row r="290" spans="1:9" ht="18" customHeight="1">
      <c r="A290" s="573"/>
      <c r="B290" s="69">
        <v>42</v>
      </c>
      <c r="C290" s="572"/>
      <c r="D290" s="46"/>
      <c r="E290" s="53" t="s">
        <v>43</v>
      </c>
      <c r="F290" s="58">
        <v>400000</v>
      </c>
      <c r="G290" s="58">
        <v>400000</v>
      </c>
      <c r="H290" s="449">
        <v>0</v>
      </c>
      <c r="I290" s="449">
        <f t="shared" si="29"/>
        <v>0</v>
      </c>
    </row>
    <row r="291" spans="1:9" ht="18" customHeight="1">
      <c r="A291" s="573"/>
      <c r="B291" s="572"/>
      <c r="C291" s="572">
        <v>426</v>
      </c>
      <c r="D291" s="46"/>
      <c r="E291" s="57" t="s">
        <v>290</v>
      </c>
      <c r="F291" s="48">
        <v>400000</v>
      </c>
      <c r="G291" s="48">
        <v>400000</v>
      </c>
      <c r="H291" s="449">
        <v>0</v>
      </c>
      <c r="I291" s="449">
        <f t="shared" si="29"/>
        <v>0</v>
      </c>
    </row>
    <row r="292" spans="1:9" ht="18" customHeight="1">
      <c r="A292" s="424"/>
      <c r="B292" s="423"/>
      <c r="C292" s="423"/>
      <c r="D292" s="423"/>
      <c r="E292" s="570" t="s">
        <v>288</v>
      </c>
      <c r="F292" s="452">
        <f>F293</f>
        <v>190000</v>
      </c>
      <c r="G292" s="452">
        <f>G293</f>
        <v>190000</v>
      </c>
      <c r="H292" s="575">
        <v>0</v>
      </c>
      <c r="I292" s="575">
        <f t="shared" si="29"/>
        <v>0</v>
      </c>
    </row>
    <row r="293" spans="1:9" ht="18" customHeight="1">
      <c r="A293" s="68">
        <v>4</v>
      </c>
      <c r="B293" s="572"/>
      <c r="C293" s="572"/>
      <c r="D293" s="46"/>
      <c r="E293" s="53" t="s">
        <v>42</v>
      </c>
      <c r="F293" s="58">
        <v>190000</v>
      </c>
      <c r="G293" s="58">
        <v>190000</v>
      </c>
      <c r="H293" s="449">
        <v>0</v>
      </c>
      <c r="I293" s="449">
        <f t="shared" si="29"/>
        <v>0</v>
      </c>
    </row>
    <row r="294" spans="1:9" ht="18" customHeight="1">
      <c r="A294" s="573"/>
      <c r="B294" s="69">
        <v>42</v>
      </c>
      <c r="C294" s="572"/>
      <c r="D294" s="46"/>
      <c r="E294" s="53" t="s">
        <v>45</v>
      </c>
      <c r="F294" s="58">
        <v>190000</v>
      </c>
      <c r="G294" s="58">
        <v>190000</v>
      </c>
      <c r="H294" s="449">
        <v>0</v>
      </c>
      <c r="I294" s="449">
        <f t="shared" si="29"/>
        <v>0</v>
      </c>
    </row>
    <row r="295" spans="1:9" ht="18" customHeight="1">
      <c r="A295" s="573"/>
      <c r="B295" s="572"/>
      <c r="C295" s="572">
        <v>426</v>
      </c>
      <c r="D295" s="46"/>
      <c r="E295" s="57" t="s">
        <v>48</v>
      </c>
      <c r="F295" s="48">
        <v>190000</v>
      </c>
      <c r="G295" s="48">
        <v>190000</v>
      </c>
      <c r="H295" s="449">
        <v>0</v>
      </c>
      <c r="I295" s="449">
        <f t="shared" si="29"/>
        <v>0</v>
      </c>
    </row>
    <row r="296" spans="1:9" ht="18" customHeight="1">
      <c r="A296" s="424"/>
      <c r="B296" s="423"/>
      <c r="C296" s="423"/>
      <c r="D296" s="423"/>
      <c r="E296" s="570" t="s">
        <v>287</v>
      </c>
      <c r="F296" s="452">
        <f>F297</f>
        <v>100000</v>
      </c>
      <c r="G296" s="452">
        <f>G297</f>
        <v>100000</v>
      </c>
      <c r="H296" s="575">
        <v>0</v>
      </c>
      <c r="I296" s="575">
        <f t="shared" si="29"/>
        <v>0</v>
      </c>
    </row>
    <row r="297" spans="1:9" ht="18" customHeight="1">
      <c r="A297" s="68">
        <v>4</v>
      </c>
      <c r="B297" s="572"/>
      <c r="C297" s="572"/>
      <c r="D297" s="46"/>
      <c r="E297" s="53" t="s">
        <v>42</v>
      </c>
      <c r="F297" s="58">
        <v>100000</v>
      </c>
      <c r="G297" s="58">
        <v>100000</v>
      </c>
      <c r="H297" s="449">
        <v>0</v>
      </c>
      <c r="I297" s="449">
        <f t="shared" si="29"/>
        <v>0</v>
      </c>
    </row>
    <row r="298" spans="1:9" ht="18" customHeight="1">
      <c r="A298" s="573"/>
      <c r="B298" s="69">
        <v>42</v>
      </c>
      <c r="C298" s="572"/>
      <c r="D298" s="46"/>
      <c r="E298" s="53" t="s">
        <v>45</v>
      </c>
      <c r="F298" s="58">
        <v>100000</v>
      </c>
      <c r="G298" s="58">
        <v>100000</v>
      </c>
      <c r="H298" s="449">
        <v>0</v>
      </c>
      <c r="I298" s="449">
        <f t="shared" si="29"/>
        <v>0</v>
      </c>
    </row>
    <row r="299" spans="1:9" ht="18" customHeight="1">
      <c r="A299" s="573"/>
      <c r="B299" s="572"/>
      <c r="C299" s="572">
        <v>426</v>
      </c>
      <c r="D299" s="46"/>
      <c r="E299" s="57" t="s">
        <v>48</v>
      </c>
      <c r="F299" s="48">
        <v>100000</v>
      </c>
      <c r="G299" s="48">
        <v>100000</v>
      </c>
      <c r="H299" s="449">
        <v>0</v>
      </c>
      <c r="I299" s="449">
        <f t="shared" si="29"/>
        <v>0</v>
      </c>
    </row>
    <row r="300" spans="1:9" ht="18" customHeight="1">
      <c r="A300" s="424"/>
      <c r="B300" s="423"/>
      <c r="C300" s="423"/>
      <c r="D300" s="423"/>
      <c r="E300" s="570" t="s">
        <v>286</v>
      </c>
      <c r="F300" s="452">
        <f>F301</f>
        <v>100000</v>
      </c>
      <c r="G300" s="452">
        <f>G301</f>
        <v>100000</v>
      </c>
      <c r="H300" s="452">
        <v>0</v>
      </c>
      <c r="I300" s="452">
        <f t="shared" si="29"/>
        <v>0</v>
      </c>
    </row>
    <row r="301" spans="1:9" ht="18" customHeight="1">
      <c r="A301" s="68">
        <v>4</v>
      </c>
      <c r="B301" s="572"/>
      <c r="C301" s="572"/>
      <c r="D301" s="46"/>
      <c r="E301" s="53" t="s">
        <v>42</v>
      </c>
      <c r="F301" s="58">
        <v>100000</v>
      </c>
      <c r="G301" s="58">
        <v>100000</v>
      </c>
      <c r="H301" s="20">
        <v>0</v>
      </c>
      <c r="I301" s="20">
        <f t="shared" si="29"/>
        <v>0</v>
      </c>
    </row>
    <row r="302" spans="1:9" ht="18" customHeight="1">
      <c r="A302" s="68"/>
      <c r="B302" s="69">
        <v>42</v>
      </c>
      <c r="C302" s="572"/>
      <c r="D302" s="46"/>
      <c r="E302" s="53" t="s">
        <v>43</v>
      </c>
      <c r="F302" s="58">
        <v>100000</v>
      </c>
      <c r="G302" s="58">
        <v>100000</v>
      </c>
      <c r="H302" s="20">
        <v>0</v>
      </c>
      <c r="I302" s="20">
        <f t="shared" si="29"/>
        <v>0</v>
      </c>
    </row>
    <row r="303" spans="1:9" ht="18" customHeight="1">
      <c r="A303" s="68"/>
      <c r="B303" s="572"/>
      <c r="C303" s="572">
        <v>426</v>
      </c>
      <c r="D303" s="46"/>
      <c r="E303" s="57" t="s">
        <v>48</v>
      </c>
      <c r="F303" s="48">
        <v>100000</v>
      </c>
      <c r="G303" s="48">
        <v>100000</v>
      </c>
      <c r="H303" s="449">
        <v>0</v>
      </c>
      <c r="I303" s="449">
        <f t="shared" si="29"/>
        <v>0</v>
      </c>
    </row>
    <row r="304" spans="1:9" ht="26.25" customHeight="1">
      <c r="A304" s="424"/>
      <c r="B304" s="423"/>
      <c r="C304" s="423"/>
      <c r="D304" s="423"/>
      <c r="E304" s="567" t="s">
        <v>285</v>
      </c>
      <c r="F304" s="452">
        <f>F305</f>
        <v>100000</v>
      </c>
      <c r="G304" s="452">
        <f>G305</f>
        <v>100000</v>
      </c>
      <c r="H304" s="575">
        <v>0</v>
      </c>
      <c r="I304" s="575">
        <f t="shared" si="29"/>
        <v>0</v>
      </c>
    </row>
    <row r="305" spans="1:9" ht="18" customHeight="1">
      <c r="A305" s="68">
        <v>4</v>
      </c>
      <c r="B305" s="572"/>
      <c r="C305" s="572"/>
      <c r="D305" s="46"/>
      <c r="E305" s="53" t="s">
        <v>42</v>
      </c>
      <c r="F305" s="58">
        <v>100000</v>
      </c>
      <c r="G305" s="58">
        <v>100000</v>
      </c>
      <c r="H305" s="449">
        <v>0</v>
      </c>
      <c r="I305" s="449">
        <f t="shared" si="29"/>
        <v>0</v>
      </c>
    </row>
    <row r="306" spans="1:9" ht="18" customHeight="1">
      <c r="A306" s="573"/>
      <c r="B306" s="69">
        <v>41</v>
      </c>
      <c r="C306" s="572"/>
      <c r="D306" s="46"/>
      <c r="E306" s="53" t="s">
        <v>43</v>
      </c>
      <c r="F306" s="58">
        <v>100000</v>
      </c>
      <c r="G306" s="58">
        <v>100000</v>
      </c>
      <c r="H306" s="449">
        <v>0</v>
      </c>
      <c r="I306" s="449">
        <f t="shared" si="29"/>
        <v>0</v>
      </c>
    </row>
    <row r="307" spans="1:9" ht="18" customHeight="1">
      <c r="A307" s="573"/>
      <c r="B307" s="572"/>
      <c r="C307" s="572">
        <v>411</v>
      </c>
      <c r="D307" s="46"/>
      <c r="E307" s="57" t="s">
        <v>213</v>
      </c>
      <c r="F307" s="48">
        <v>100000</v>
      </c>
      <c r="G307" s="48">
        <v>100000</v>
      </c>
      <c r="H307" s="449">
        <v>0</v>
      </c>
      <c r="I307" s="449">
        <f t="shared" si="29"/>
        <v>0</v>
      </c>
    </row>
    <row r="308" spans="1:9" ht="18" customHeight="1">
      <c r="A308" s="424"/>
      <c r="B308" s="423"/>
      <c r="C308" s="423"/>
      <c r="D308" s="423"/>
      <c r="E308" s="570" t="s">
        <v>284</v>
      </c>
      <c r="F308" s="568">
        <f>F309</f>
        <v>100000</v>
      </c>
      <c r="G308" s="568">
        <f>G309</f>
        <v>100000</v>
      </c>
      <c r="H308" s="575">
        <v>0</v>
      </c>
      <c r="I308" s="575">
        <f t="shared" si="29"/>
        <v>0</v>
      </c>
    </row>
    <row r="309" spans="1:9" ht="18" customHeight="1">
      <c r="A309" s="68">
        <v>4</v>
      </c>
      <c r="B309" s="572"/>
      <c r="C309" s="572"/>
      <c r="D309" s="46"/>
      <c r="E309" s="53" t="s">
        <v>42</v>
      </c>
      <c r="F309" s="58">
        <v>100000</v>
      </c>
      <c r="G309" s="58">
        <v>100000</v>
      </c>
      <c r="H309" s="20">
        <v>0</v>
      </c>
      <c r="I309" s="20">
        <f t="shared" si="29"/>
        <v>0</v>
      </c>
    </row>
    <row r="310" spans="1:9" ht="18" customHeight="1">
      <c r="A310" s="68"/>
      <c r="B310" s="69">
        <v>41</v>
      </c>
      <c r="C310" s="572"/>
      <c r="D310" s="46"/>
      <c r="E310" s="53" t="s">
        <v>43</v>
      </c>
      <c r="F310" s="58">
        <f>F311</f>
        <v>70000</v>
      </c>
      <c r="G310" s="58">
        <f>G311</f>
        <v>70000</v>
      </c>
      <c r="H310" s="20">
        <f>H311</f>
        <v>0</v>
      </c>
      <c r="I310" s="20">
        <f t="shared" si="29"/>
        <v>0</v>
      </c>
    </row>
    <row r="311" spans="1:9" ht="18" customHeight="1">
      <c r="A311" s="68"/>
      <c r="B311" s="572"/>
      <c r="C311" s="572">
        <v>411</v>
      </c>
      <c r="D311" s="46"/>
      <c r="E311" s="57" t="s">
        <v>213</v>
      </c>
      <c r="F311" s="48">
        <v>70000</v>
      </c>
      <c r="G311" s="48">
        <v>70000</v>
      </c>
      <c r="H311" s="449">
        <v>0</v>
      </c>
      <c r="I311" s="449">
        <f t="shared" si="29"/>
        <v>0</v>
      </c>
    </row>
    <row r="312" spans="1:9" ht="18" customHeight="1">
      <c r="A312" s="573"/>
      <c r="B312" s="69">
        <v>42</v>
      </c>
      <c r="C312" s="572"/>
      <c r="D312" s="46"/>
      <c r="E312" s="53" t="s">
        <v>45</v>
      </c>
      <c r="F312" s="58">
        <f>F313</f>
        <v>30000</v>
      </c>
      <c r="G312" s="58">
        <f>G313</f>
        <v>30000</v>
      </c>
      <c r="H312" s="20">
        <f>H313</f>
        <v>0</v>
      </c>
      <c r="I312" s="20">
        <f t="shared" si="29"/>
        <v>0</v>
      </c>
    </row>
    <row r="313" spans="1:9" ht="18" customHeight="1">
      <c r="A313" s="573"/>
      <c r="B313" s="572"/>
      <c r="C313" s="572">
        <v>426</v>
      </c>
      <c r="D313" s="46"/>
      <c r="E313" s="57" t="s">
        <v>48</v>
      </c>
      <c r="F313" s="48">
        <v>30000</v>
      </c>
      <c r="G313" s="48">
        <v>30000</v>
      </c>
      <c r="H313" s="449">
        <v>0</v>
      </c>
      <c r="I313" s="449">
        <f t="shared" si="29"/>
        <v>0</v>
      </c>
    </row>
    <row r="314" spans="1:9" ht="27" customHeight="1">
      <c r="A314" s="569"/>
      <c r="B314" s="566"/>
      <c r="C314" s="566"/>
      <c r="D314" s="423"/>
      <c r="E314" s="567" t="s">
        <v>283</v>
      </c>
      <c r="F314" s="568">
        <f aca="true" t="shared" si="30" ref="F314:G316">F315</f>
        <v>200000</v>
      </c>
      <c r="G314" s="568">
        <f t="shared" si="30"/>
        <v>200000</v>
      </c>
      <c r="H314" s="452">
        <v>0</v>
      </c>
      <c r="I314" s="568">
        <f t="shared" si="29"/>
        <v>0</v>
      </c>
    </row>
    <row r="315" spans="1:9" ht="19.5" customHeight="1">
      <c r="A315" s="45">
        <v>4</v>
      </c>
      <c r="B315" s="46"/>
      <c r="C315" s="46"/>
      <c r="D315" s="46"/>
      <c r="E315" s="53" t="s">
        <v>42</v>
      </c>
      <c r="F315" s="58">
        <f t="shared" si="30"/>
        <v>200000</v>
      </c>
      <c r="G315" s="58">
        <f t="shared" si="30"/>
        <v>200000</v>
      </c>
      <c r="H315" s="20">
        <v>0</v>
      </c>
      <c r="I315" s="20">
        <f t="shared" si="29"/>
        <v>0</v>
      </c>
    </row>
    <row r="316" spans="1:9" ht="18.75" customHeight="1">
      <c r="A316" s="59"/>
      <c r="B316" s="60">
        <v>41</v>
      </c>
      <c r="C316" s="46"/>
      <c r="D316" s="46"/>
      <c r="E316" s="53" t="s">
        <v>43</v>
      </c>
      <c r="F316" s="58">
        <f t="shared" si="30"/>
        <v>200000</v>
      </c>
      <c r="G316" s="58">
        <f t="shared" si="30"/>
        <v>200000</v>
      </c>
      <c r="H316" s="20">
        <v>0</v>
      </c>
      <c r="I316" s="20">
        <f t="shared" si="29"/>
        <v>0</v>
      </c>
    </row>
    <row r="317" spans="1:9" ht="18.75" customHeight="1">
      <c r="A317" s="59"/>
      <c r="B317" s="46"/>
      <c r="C317" s="46">
        <v>411</v>
      </c>
      <c r="D317" s="46"/>
      <c r="E317" s="57" t="s">
        <v>213</v>
      </c>
      <c r="F317" s="48">
        <v>200000</v>
      </c>
      <c r="G317" s="48">
        <v>200000</v>
      </c>
      <c r="H317" s="449">
        <v>0</v>
      </c>
      <c r="I317" s="449">
        <f t="shared" si="29"/>
        <v>0</v>
      </c>
    </row>
    <row r="318" spans="1:9" ht="27" customHeight="1">
      <c r="A318" s="569"/>
      <c r="B318" s="566"/>
      <c r="C318" s="566"/>
      <c r="D318" s="423"/>
      <c r="E318" s="574" t="s">
        <v>282</v>
      </c>
      <c r="F318" s="568">
        <f aca="true" t="shared" si="31" ref="F318:G320">F319</f>
        <v>150000</v>
      </c>
      <c r="G318" s="568">
        <f t="shared" si="31"/>
        <v>150000</v>
      </c>
      <c r="H318" s="452">
        <v>0</v>
      </c>
      <c r="I318" s="568">
        <f t="shared" si="29"/>
        <v>0</v>
      </c>
    </row>
    <row r="319" spans="1:9" ht="21" customHeight="1">
      <c r="A319" s="45">
        <v>4</v>
      </c>
      <c r="B319" s="46"/>
      <c r="C319" s="46"/>
      <c r="D319" s="66"/>
      <c r="E319" s="53" t="s">
        <v>42</v>
      </c>
      <c r="F319" s="58">
        <f t="shared" si="31"/>
        <v>150000</v>
      </c>
      <c r="G319" s="58">
        <f t="shared" si="31"/>
        <v>150000</v>
      </c>
      <c r="H319" s="20">
        <v>0</v>
      </c>
      <c r="I319" s="20">
        <f t="shared" si="29"/>
        <v>0</v>
      </c>
    </row>
    <row r="320" spans="1:9" ht="20.25" customHeight="1">
      <c r="A320" s="59"/>
      <c r="B320" s="60">
        <v>42</v>
      </c>
      <c r="C320" s="46"/>
      <c r="D320" s="66"/>
      <c r="E320" s="53" t="s">
        <v>43</v>
      </c>
      <c r="F320" s="58">
        <f t="shared" si="31"/>
        <v>150000</v>
      </c>
      <c r="G320" s="58">
        <f t="shared" si="31"/>
        <v>150000</v>
      </c>
      <c r="H320" s="20">
        <v>0</v>
      </c>
      <c r="I320" s="20">
        <f t="shared" si="29"/>
        <v>0</v>
      </c>
    </row>
    <row r="321" spans="1:9" ht="18.75" customHeight="1">
      <c r="A321" s="59"/>
      <c r="B321" s="46"/>
      <c r="C321" s="46">
        <v>421</v>
      </c>
      <c r="D321" s="66"/>
      <c r="E321" s="57" t="s">
        <v>46</v>
      </c>
      <c r="F321" s="48">
        <v>150000</v>
      </c>
      <c r="G321" s="48">
        <v>150000</v>
      </c>
      <c r="H321" s="20">
        <v>0</v>
      </c>
      <c r="I321" s="20">
        <f t="shared" si="29"/>
        <v>0</v>
      </c>
    </row>
    <row r="322" spans="1:9" ht="27" customHeight="1">
      <c r="A322" s="569"/>
      <c r="B322" s="566"/>
      <c r="C322" s="566"/>
      <c r="D322" s="423"/>
      <c r="E322" s="571" t="s">
        <v>281</v>
      </c>
      <c r="F322" s="568">
        <f aca="true" t="shared" si="32" ref="F322:G324">F323</f>
        <v>500000</v>
      </c>
      <c r="G322" s="568">
        <f t="shared" si="32"/>
        <v>500000</v>
      </c>
      <c r="H322" s="452">
        <v>0</v>
      </c>
      <c r="I322" s="568">
        <f t="shared" si="29"/>
        <v>0</v>
      </c>
    </row>
    <row r="323" spans="1:9" ht="18.75" customHeight="1">
      <c r="A323" s="45">
        <v>4</v>
      </c>
      <c r="B323" s="46"/>
      <c r="C323" s="46"/>
      <c r="D323" s="46"/>
      <c r="E323" s="53" t="s">
        <v>42</v>
      </c>
      <c r="F323" s="58">
        <f t="shared" si="32"/>
        <v>500000</v>
      </c>
      <c r="G323" s="58">
        <f t="shared" si="32"/>
        <v>500000</v>
      </c>
      <c r="H323" s="20">
        <v>0</v>
      </c>
      <c r="I323" s="20">
        <f t="shared" si="29"/>
        <v>0</v>
      </c>
    </row>
    <row r="324" spans="1:9" ht="21" customHeight="1">
      <c r="A324" s="59"/>
      <c r="B324" s="60">
        <v>42</v>
      </c>
      <c r="C324" s="46"/>
      <c r="D324" s="46"/>
      <c r="E324" s="53" t="s">
        <v>45</v>
      </c>
      <c r="F324" s="58">
        <f t="shared" si="32"/>
        <v>500000</v>
      </c>
      <c r="G324" s="58">
        <f t="shared" si="32"/>
        <v>500000</v>
      </c>
      <c r="H324" s="20">
        <v>0</v>
      </c>
      <c r="I324" s="20">
        <f t="shared" si="29"/>
        <v>0</v>
      </c>
    </row>
    <row r="325" spans="1:9" ht="19.5" customHeight="1">
      <c r="A325" s="59"/>
      <c r="B325" s="46"/>
      <c r="C325" s="46">
        <v>426</v>
      </c>
      <c r="D325" s="46"/>
      <c r="E325" s="57" t="s">
        <v>48</v>
      </c>
      <c r="F325" s="48">
        <v>500000</v>
      </c>
      <c r="G325" s="48">
        <v>500000</v>
      </c>
      <c r="H325" s="449">
        <v>0</v>
      </c>
      <c r="I325" s="449">
        <f t="shared" si="29"/>
        <v>0</v>
      </c>
    </row>
    <row r="326" spans="1:9" ht="29.25" customHeight="1">
      <c r="A326" s="569"/>
      <c r="B326" s="566"/>
      <c r="C326" s="566"/>
      <c r="D326" s="423"/>
      <c r="E326" s="570" t="s">
        <v>280</v>
      </c>
      <c r="F326" s="568">
        <f aca="true" t="shared" si="33" ref="F326:G328">F327</f>
        <v>45000</v>
      </c>
      <c r="G326" s="568">
        <f t="shared" si="33"/>
        <v>45000</v>
      </c>
      <c r="H326" s="452">
        <v>41125</v>
      </c>
      <c r="I326" s="568">
        <f t="shared" si="29"/>
        <v>91.38888888888889</v>
      </c>
    </row>
    <row r="327" spans="1:9" ht="20.25" customHeight="1">
      <c r="A327" s="45">
        <v>4</v>
      </c>
      <c r="B327" s="46"/>
      <c r="C327" s="46"/>
      <c r="D327" s="46"/>
      <c r="E327" s="53" t="s">
        <v>42</v>
      </c>
      <c r="F327" s="58">
        <f t="shared" si="33"/>
        <v>45000</v>
      </c>
      <c r="G327" s="58">
        <f t="shared" si="33"/>
        <v>45000</v>
      </c>
      <c r="H327" s="20">
        <v>41125</v>
      </c>
      <c r="I327" s="20">
        <f t="shared" si="29"/>
        <v>91.38888888888889</v>
      </c>
    </row>
    <row r="328" spans="1:9" ht="17.25" customHeight="1">
      <c r="A328" s="59"/>
      <c r="B328" s="60">
        <v>42</v>
      </c>
      <c r="C328" s="46"/>
      <c r="D328" s="46"/>
      <c r="E328" s="53" t="s">
        <v>45</v>
      </c>
      <c r="F328" s="58">
        <f t="shared" si="33"/>
        <v>45000</v>
      </c>
      <c r="G328" s="58">
        <f t="shared" si="33"/>
        <v>45000</v>
      </c>
      <c r="H328" s="20">
        <v>41125</v>
      </c>
      <c r="I328" s="20">
        <f t="shared" si="29"/>
        <v>91.38888888888889</v>
      </c>
    </row>
    <row r="329" spans="1:9" ht="19.5" customHeight="1">
      <c r="A329" s="59"/>
      <c r="B329" s="46"/>
      <c r="C329" s="46">
        <v>426</v>
      </c>
      <c r="D329" s="46"/>
      <c r="E329" s="57" t="s">
        <v>48</v>
      </c>
      <c r="F329" s="48">
        <v>45000</v>
      </c>
      <c r="G329" s="48">
        <v>45000</v>
      </c>
      <c r="H329" s="449">
        <v>41125</v>
      </c>
      <c r="I329" s="449">
        <f t="shared" si="29"/>
        <v>91.38888888888889</v>
      </c>
    </row>
    <row r="330" spans="1:9" ht="27" customHeight="1">
      <c r="A330" s="569"/>
      <c r="B330" s="566"/>
      <c r="C330" s="566"/>
      <c r="D330" s="423"/>
      <c r="E330" s="570" t="s">
        <v>279</v>
      </c>
      <c r="F330" s="568">
        <f aca="true" t="shared" si="34" ref="F330:G332">F331</f>
        <v>50000</v>
      </c>
      <c r="G330" s="568">
        <f t="shared" si="34"/>
        <v>50000</v>
      </c>
      <c r="H330" s="452">
        <v>0</v>
      </c>
      <c r="I330" s="568">
        <f t="shared" si="29"/>
        <v>0</v>
      </c>
    </row>
    <row r="331" spans="1:9" ht="19.5" customHeight="1">
      <c r="A331" s="45">
        <v>4</v>
      </c>
      <c r="B331" s="46"/>
      <c r="C331" s="46"/>
      <c r="D331" s="46"/>
      <c r="E331" s="53" t="s">
        <v>42</v>
      </c>
      <c r="F331" s="58">
        <f t="shared" si="34"/>
        <v>50000</v>
      </c>
      <c r="G331" s="58">
        <f t="shared" si="34"/>
        <v>50000</v>
      </c>
      <c r="H331" s="20">
        <v>0</v>
      </c>
      <c r="I331" s="20">
        <f t="shared" si="29"/>
        <v>0</v>
      </c>
    </row>
    <row r="332" spans="1:9" ht="18.75" customHeight="1">
      <c r="A332" s="59"/>
      <c r="B332" s="60">
        <v>42</v>
      </c>
      <c r="C332" s="46"/>
      <c r="D332" s="46"/>
      <c r="E332" s="53" t="s">
        <v>45</v>
      </c>
      <c r="F332" s="58">
        <f t="shared" si="34"/>
        <v>50000</v>
      </c>
      <c r="G332" s="58">
        <f t="shared" si="34"/>
        <v>50000</v>
      </c>
      <c r="H332" s="20">
        <v>0</v>
      </c>
      <c r="I332" s="20">
        <f aca="true" t="shared" si="35" ref="I332:I393">H332/G332*100</f>
        <v>0</v>
      </c>
    </row>
    <row r="333" spans="1:9" ht="15.75" customHeight="1">
      <c r="A333" s="59"/>
      <c r="B333" s="46"/>
      <c r="C333" s="46">
        <v>426</v>
      </c>
      <c r="D333" s="46"/>
      <c r="E333" s="57" t="s">
        <v>48</v>
      </c>
      <c r="F333" s="48">
        <v>50000</v>
      </c>
      <c r="G333" s="48">
        <v>50000</v>
      </c>
      <c r="H333" s="449">
        <v>0</v>
      </c>
      <c r="I333" s="65">
        <f t="shared" si="35"/>
        <v>0</v>
      </c>
    </row>
    <row r="334" spans="1:9" ht="28.5" customHeight="1">
      <c r="A334" s="569"/>
      <c r="B334" s="566"/>
      <c r="C334" s="566"/>
      <c r="D334" s="423"/>
      <c r="E334" s="567" t="s">
        <v>278</v>
      </c>
      <c r="F334" s="568">
        <f aca="true" t="shared" si="36" ref="F334:G336">F335</f>
        <v>60000</v>
      </c>
      <c r="G334" s="568">
        <f t="shared" si="36"/>
        <v>60000</v>
      </c>
      <c r="H334" s="452">
        <v>0</v>
      </c>
      <c r="I334" s="452">
        <f t="shared" si="35"/>
        <v>0</v>
      </c>
    </row>
    <row r="335" spans="1:9" ht="15.75" customHeight="1">
      <c r="A335" s="45">
        <v>4</v>
      </c>
      <c r="B335" s="46"/>
      <c r="C335" s="46"/>
      <c r="D335" s="46"/>
      <c r="E335" s="53" t="s">
        <v>42</v>
      </c>
      <c r="F335" s="58">
        <f t="shared" si="36"/>
        <v>60000</v>
      </c>
      <c r="G335" s="58">
        <f t="shared" si="36"/>
        <v>60000</v>
      </c>
      <c r="H335" s="20">
        <v>0</v>
      </c>
      <c r="I335" s="58">
        <f t="shared" si="35"/>
        <v>0</v>
      </c>
    </row>
    <row r="336" spans="1:9" ht="15.75" customHeight="1">
      <c r="A336" s="59"/>
      <c r="B336" s="60">
        <v>42</v>
      </c>
      <c r="C336" s="46"/>
      <c r="D336" s="46"/>
      <c r="E336" s="53" t="s">
        <v>45</v>
      </c>
      <c r="F336" s="58">
        <f t="shared" si="36"/>
        <v>60000</v>
      </c>
      <c r="G336" s="58">
        <f t="shared" si="36"/>
        <v>60000</v>
      </c>
      <c r="H336" s="20">
        <v>0</v>
      </c>
      <c r="I336" s="58">
        <f t="shared" si="35"/>
        <v>0</v>
      </c>
    </row>
    <row r="337" spans="1:9" ht="15.75" customHeight="1">
      <c r="A337" s="59"/>
      <c r="B337" s="46"/>
      <c r="C337" s="46">
        <v>426</v>
      </c>
      <c r="D337" s="46"/>
      <c r="E337" s="57" t="s">
        <v>48</v>
      </c>
      <c r="F337" s="48">
        <v>60000</v>
      </c>
      <c r="G337" s="48">
        <v>60000</v>
      </c>
      <c r="H337" s="449">
        <v>0</v>
      </c>
      <c r="I337" s="65">
        <f t="shared" si="35"/>
        <v>0</v>
      </c>
    </row>
    <row r="338" spans="1:9" ht="23.25" customHeight="1">
      <c r="A338" s="563"/>
      <c r="B338" s="564"/>
      <c r="C338" s="564"/>
      <c r="D338" s="423"/>
      <c r="E338" s="557" t="s">
        <v>277</v>
      </c>
      <c r="F338" s="452">
        <v>150000</v>
      </c>
      <c r="G338" s="452">
        <v>150000</v>
      </c>
      <c r="H338" s="452">
        <v>0</v>
      </c>
      <c r="I338" s="452">
        <f t="shared" si="35"/>
        <v>0</v>
      </c>
    </row>
    <row r="339" spans="1:9" ht="15.75" customHeight="1">
      <c r="A339" s="45">
        <v>4</v>
      </c>
      <c r="B339" s="46"/>
      <c r="C339" s="52"/>
      <c r="D339" s="46"/>
      <c r="E339" s="53" t="s">
        <v>42</v>
      </c>
      <c r="F339" s="48">
        <v>150000</v>
      </c>
      <c r="G339" s="48">
        <v>150000</v>
      </c>
      <c r="H339" s="20">
        <v>0</v>
      </c>
      <c r="I339" s="58">
        <f t="shared" si="35"/>
        <v>0</v>
      </c>
    </row>
    <row r="340" spans="1:9" ht="15.75" customHeight="1">
      <c r="A340" s="59"/>
      <c r="B340" s="60">
        <v>42</v>
      </c>
      <c r="C340" s="52"/>
      <c r="D340" s="46"/>
      <c r="E340" s="53" t="s">
        <v>214</v>
      </c>
      <c r="F340" s="48">
        <v>150000</v>
      </c>
      <c r="G340" s="48">
        <v>150000</v>
      </c>
      <c r="H340" s="20">
        <v>0</v>
      </c>
      <c r="I340" s="58">
        <f t="shared" si="35"/>
        <v>0</v>
      </c>
    </row>
    <row r="341" spans="1:9" ht="15.75" customHeight="1">
      <c r="A341" s="59"/>
      <c r="B341" s="46"/>
      <c r="C341" s="56">
        <v>422</v>
      </c>
      <c r="D341" s="46"/>
      <c r="E341" s="57" t="s">
        <v>47</v>
      </c>
      <c r="F341" s="48">
        <v>150000</v>
      </c>
      <c r="G341" s="48">
        <v>150000</v>
      </c>
      <c r="H341" s="20">
        <v>0</v>
      </c>
      <c r="I341" s="58">
        <f t="shared" si="35"/>
        <v>0</v>
      </c>
    </row>
    <row r="342" spans="1:9" ht="28.5" customHeight="1">
      <c r="A342" s="565"/>
      <c r="B342" s="451"/>
      <c r="C342" s="451"/>
      <c r="D342" s="451"/>
      <c r="E342" s="557" t="s">
        <v>276</v>
      </c>
      <c r="F342" s="452">
        <f>F343</f>
        <v>100000</v>
      </c>
      <c r="G342" s="452">
        <f>G343</f>
        <v>100000</v>
      </c>
      <c r="H342" s="452">
        <v>0</v>
      </c>
      <c r="I342" s="452">
        <f t="shared" si="35"/>
        <v>0</v>
      </c>
    </row>
    <row r="343" spans="1:9" ht="15.75" customHeight="1">
      <c r="A343" s="68">
        <v>3</v>
      </c>
      <c r="B343" s="69"/>
      <c r="C343" s="69"/>
      <c r="D343" s="60"/>
      <c r="E343" s="47" t="s">
        <v>24</v>
      </c>
      <c r="F343" s="58">
        <v>100000</v>
      </c>
      <c r="G343" s="58">
        <v>100000</v>
      </c>
      <c r="H343" s="20">
        <v>0</v>
      </c>
      <c r="I343" s="58">
        <f t="shared" si="35"/>
        <v>0</v>
      </c>
    </row>
    <row r="344" spans="1:9" ht="15.75" customHeight="1">
      <c r="A344" s="68"/>
      <c r="B344" s="69">
        <v>35</v>
      </c>
      <c r="C344" s="69"/>
      <c r="D344" s="60"/>
      <c r="E344" s="47" t="s">
        <v>125</v>
      </c>
      <c r="F344" s="58">
        <v>100000</v>
      </c>
      <c r="G344" s="58">
        <v>100000</v>
      </c>
      <c r="H344" s="20">
        <v>0</v>
      </c>
      <c r="I344" s="58">
        <f t="shared" si="35"/>
        <v>0</v>
      </c>
    </row>
    <row r="345" spans="1:9" ht="27" customHeight="1">
      <c r="A345" s="43"/>
      <c r="B345" s="44"/>
      <c r="C345" s="44">
        <v>352</v>
      </c>
      <c r="D345" s="46"/>
      <c r="E345" s="47" t="s">
        <v>185</v>
      </c>
      <c r="F345" s="48">
        <v>100000</v>
      </c>
      <c r="G345" s="48">
        <v>100000</v>
      </c>
      <c r="H345" s="449">
        <v>0</v>
      </c>
      <c r="I345" s="65">
        <f t="shared" si="35"/>
        <v>0</v>
      </c>
    </row>
    <row r="346" spans="1:9" ht="30">
      <c r="A346" s="553"/>
      <c r="B346" s="554"/>
      <c r="C346" s="554"/>
      <c r="D346" s="554"/>
      <c r="E346" s="523" t="s">
        <v>273</v>
      </c>
      <c r="F346" s="524">
        <f>F347+F353</f>
        <v>920000</v>
      </c>
      <c r="G346" s="524">
        <f>G347+G353</f>
        <v>920000</v>
      </c>
      <c r="H346" s="524">
        <f>H347+H353</f>
        <v>93652.85</v>
      </c>
      <c r="I346" s="524">
        <f t="shared" si="35"/>
        <v>10.179657608695653</v>
      </c>
    </row>
    <row r="347" spans="1:9" ht="16.5" customHeight="1">
      <c r="A347" s="525"/>
      <c r="B347" s="526"/>
      <c r="C347" s="526"/>
      <c r="D347" s="526"/>
      <c r="E347" s="557" t="s">
        <v>274</v>
      </c>
      <c r="F347" s="528">
        <f aca="true" t="shared" si="37" ref="F347:H348">F348</f>
        <v>650000</v>
      </c>
      <c r="G347" s="528">
        <f t="shared" si="37"/>
        <v>650000</v>
      </c>
      <c r="H347" s="528">
        <f t="shared" si="37"/>
        <v>40727.75</v>
      </c>
      <c r="I347" s="528">
        <f t="shared" si="35"/>
        <v>6.265807692307693</v>
      </c>
    </row>
    <row r="348" spans="1:9" ht="15">
      <c r="A348" s="68">
        <v>3</v>
      </c>
      <c r="B348" s="44"/>
      <c r="C348" s="44"/>
      <c r="D348" s="44"/>
      <c r="E348" s="53" t="s">
        <v>24</v>
      </c>
      <c r="F348" s="58">
        <f t="shared" si="37"/>
        <v>650000</v>
      </c>
      <c r="G348" s="58">
        <f t="shared" si="37"/>
        <v>650000</v>
      </c>
      <c r="H348" s="58">
        <f t="shared" si="37"/>
        <v>40727.75</v>
      </c>
      <c r="I348" s="58">
        <f t="shared" si="35"/>
        <v>6.265807692307693</v>
      </c>
    </row>
    <row r="349" spans="1:9" ht="15">
      <c r="A349" s="43"/>
      <c r="B349" s="69">
        <v>32</v>
      </c>
      <c r="C349" s="44"/>
      <c r="D349" s="44"/>
      <c r="E349" s="53" t="s">
        <v>29</v>
      </c>
      <c r="F349" s="58">
        <f>F350+F351</f>
        <v>650000</v>
      </c>
      <c r="G349" s="58">
        <f>G350+G351</f>
        <v>650000</v>
      </c>
      <c r="H349" s="58">
        <f>H351+H350</f>
        <v>40727.75</v>
      </c>
      <c r="I349" s="58">
        <f t="shared" si="35"/>
        <v>6.265807692307693</v>
      </c>
    </row>
    <row r="350" spans="1:9" ht="15">
      <c r="A350" s="43"/>
      <c r="B350" s="69"/>
      <c r="C350" s="44">
        <v>322</v>
      </c>
      <c r="D350" s="44"/>
      <c r="E350" s="57" t="s">
        <v>31</v>
      </c>
      <c r="F350" s="65">
        <v>0</v>
      </c>
      <c r="G350" s="65">
        <v>0</v>
      </c>
      <c r="H350" s="65">
        <v>0</v>
      </c>
      <c r="I350" s="65"/>
    </row>
    <row r="351" spans="1:9" ht="15">
      <c r="A351" s="43"/>
      <c r="B351" s="44"/>
      <c r="C351" s="44">
        <v>323</v>
      </c>
      <c r="D351" s="44"/>
      <c r="E351" s="57" t="s">
        <v>32</v>
      </c>
      <c r="F351" s="48">
        <v>650000</v>
      </c>
      <c r="G351" s="48">
        <v>650000</v>
      </c>
      <c r="H351" s="65">
        <f>H352</f>
        <v>40727.75</v>
      </c>
      <c r="I351" s="48">
        <f t="shared" si="35"/>
        <v>6.265807692307693</v>
      </c>
    </row>
    <row r="352" spans="1:9" ht="15">
      <c r="A352" s="43"/>
      <c r="B352" s="44"/>
      <c r="C352" s="44"/>
      <c r="D352" s="44">
        <v>3232</v>
      </c>
      <c r="E352" s="57" t="s">
        <v>92</v>
      </c>
      <c r="F352" s="48"/>
      <c r="G352" s="48"/>
      <c r="H352" s="48">
        <v>40727.75</v>
      </c>
      <c r="I352" s="48"/>
    </row>
    <row r="353" spans="1:9" ht="18.75" customHeight="1">
      <c r="A353" s="525"/>
      <c r="B353" s="526"/>
      <c r="C353" s="526"/>
      <c r="D353" s="526"/>
      <c r="E353" s="557" t="s">
        <v>275</v>
      </c>
      <c r="F353" s="528">
        <f aca="true" t="shared" si="38" ref="F353:H355">F354</f>
        <v>270000</v>
      </c>
      <c r="G353" s="528">
        <f t="shared" si="38"/>
        <v>270000</v>
      </c>
      <c r="H353" s="528">
        <f t="shared" si="38"/>
        <v>52925.1</v>
      </c>
      <c r="I353" s="528">
        <f t="shared" si="35"/>
        <v>19.601888888888887</v>
      </c>
    </row>
    <row r="354" spans="1:9" ht="15">
      <c r="A354" s="68">
        <v>3</v>
      </c>
      <c r="B354" s="44"/>
      <c r="C354" s="44"/>
      <c r="D354" s="44"/>
      <c r="E354" s="53" t="s">
        <v>24</v>
      </c>
      <c r="F354" s="58">
        <f t="shared" si="38"/>
        <v>270000</v>
      </c>
      <c r="G354" s="58">
        <f t="shared" si="38"/>
        <v>270000</v>
      </c>
      <c r="H354" s="58">
        <f t="shared" si="38"/>
        <v>52925.1</v>
      </c>
      <c r="I354" s="58">
        <f t="shared" si="35"/>
        <v>19.601888888888887</v>
      </c>
    </row>
    <row r="355" spans="1:9" ht="15">
      <c r="A355" s="43"/>
      <c r="B355" s="69">
        <v>38</v>
      </c>
      <c r="C355" s="44"/>
      <c r="D355" s="44"/>
      <c r="E355" s="53" t="s">
        <v>39</v>
      </c>
      <c r="F355" s="58">
        <f t="shared" si="38"/>
        <v>270000</v>
      </c>
      <c r="G355" s="58">
        <f t="shared" si="38"/>
        <v>270000</v>
      </c>
      <c r="H355" s="58">
        <f t="shared" si="38"/>
        <v>52925.1</v>
      </c>
      <c r="I355" s="58">
        <f t="shared" si="35"/>
        <v>19.601888888888887</v>
      </c>
    </row>
    <row r="356" spans="1:9" ht="15">
      <c r="A356" s="43"/>
      <c r="B356" s="44"/>
      <c r="C356" s="44">
        <v>381</v>
      </c>
      <c r="D356" s="44"/>
      <c r="E356" s="57" t="s">
        <v>40</v>
      </c>
      <c r="F356" s="48">
        <v>270000</v>
      </c>
      <c r="G356" s="48">
        <v>270000</v>
      </c>
      <c r="H356" s="65">
        <f>H357</f>
        <v>52925.1</v>
      </c>
      <c r="I356" s="48">
        <f t="shared" si="35"/>
        <v>19.601888888888887</v>
      </c>
    </row>
    <row r="357" spans="1:9" ht="15">
      <c r="A357" s="43"/>
      <c r="B357" s="44"/>
      <c r="C357" s="44"/>
      <c r="D357" s="44">
        <v>3811</v>
      </c>
      <c r="E357" s="57" t="s">
        <v>106</v>
      </c>
      <c r="F357" s="48"/>
      <c r="G357" s="48"/>
      <c r="H357" s="48">
        <v>52925.1</v>
      </c>
      <c r="I357" s="48"/>
    </row>
    <row r="358" spans="1:9" ht="21.75" customHeight="1">
      <c r="A358" s="553"/>
      <c r="B358" s="554"/>
      <c r="C358" s="554"/>
      <c r="D358" s="554"/>
      <c r="E358" s="523" t="s">
        <v>271</v>
      </c>
      <c r="F358" s="524">
        <f aca="true" t="shared" si="39" ref="F358:H359">F359</f>
        <v>540000</v>
      </c>
      <c r="G358" s="524">
        <f t="shared" si="39"/>
        <v>540000</v>
      </c>
      <c r="H358" s="524">
        <f t="shared" si="39"/>
        <v>240064.77</v>
      </c>
      <c r="I358" s="524">
        <f t="shared" si="35"/>
        <v>44.45643888888889</v>
      </c>
    </row>
    <row r="359" spans="1:9" ht="26.25" customHeight="1">
      <c r="A359" s="559"/>
      <c r="B359" s="560"/>
      <c r="C359" s="560"/>
      <c r="D359" s="560"/>
      <c r="E359" s="558" t="s">
        <v>272</v>
      </c>
      <c r="F359" s="561">
        <f t="shared" si="39"/>
        <v>540000</v>
      </c>
      <c r="G359" s="561">
        <f t="shared" si="39"/>
        <v>540000</v>
      </c>
      <c r="H359" s="561">
        <f t="shared" si="39"/>
        <v>240064.77</v>
      </c>
      <c r="I359" s="561">
        <f t="shared" si="35"/>
        <v>44.45643888888889</v>
      </c>
    </row>
    <row r="360" spans="1:9" ht="15">
      <c r="A360" s="68">
        <v>3</v>
      </c>
      <c r="B360" s="44"/>
      <c r="C360" s="44"/>
      <c r="D360" s="44"/>
      <c r="E360" s="53" t="s">
        <v>24</v>
      </c>
      <c r="F360" s="58">
        <f>F361+F369+F372</f>
        <v>540000</v>
      </c>
      <c r="G360" s="58">
        <f>G361+G369+G372</f>
        <v>540000</v>
      </c>
      <c r="H360" s="58">
        <f>H361+H369+H372</f>
        <v>240064.77</v>
      </c>
      <c r="I360" s="58">
        <f t="shared" si="35"/>
        <v>44.45643888888889</v>
      </c>
    </row>
    <row r="361" spans="1:9" ht="15">
      <c r="A361" s="43"/>
      <c r="B361" s="69">
        <v>32</v>
      </c>
      <c r="C361" s="44"/>
      <c r="D361" s="44"/>
      <c r="E361" s="53" t="s">
        <v>29</v>
      </c>
      <c r="F361" s="58">
        <f>F362+F364+F368</f>
        <v>40000</v>
      </c>
      <c r="G361" s="58">
        <f>G362+G364+G368</f>
        <v>40000</v>
      </c>
      <c r="H361" s="58">
        <f>H362+H364+H368</f>
        <v>29307.410000000003</v>
      </c>
      <c r="I361" s="58">
        <f t="shared" si="35"/>
        <v>73.26852500000001</v>
      </c>
    </row>
    <row r="362" spans="1:9" ht="15">
      <c r="A362" s="43"/>
      <c r="B362" s="69"/>
      <c r="C362" s="44">
        <v>322</v>
      </c>
      <c r="D362" s="44"/>
      <c r="E362" s="57" t="s">
        <v>31</v>
      </c>
      <c r="F362" s="65">
        <v>15000</v>
      </c>
      <c r="G362" s="65">
        <v>15000</v>
      </c>
      <c r="H362" s="65">
        <f>H363</f>
        <v>12924.87</v>
      </c>
      <c r="I362" s="58">
        <f t="shared" si="35"/>
        <v>86.1658</v>
      </c>
    </row>
    <row r="363" spans="1:9" ht="15">
      <c r="A363" s="43"/>
      <c r="B363" s="69"/>
      <c r="C363" s="44"/>
      <c r="D363" s="44">
        <v>3223</v>
      </c>
      <c r="E363" s="57" t="s">
        <v>89</v>
      </c>
      <c r="F363" s="65"/>
      <c r="G363" s="65"/>
      <c r="H363" s="65">
        <v>12924.87</v>
      </c>
      <c r="I363" s="58"/>
    </row>
    <row r="364" spans="1:9" ht="15">
      <c r="A364" s="43"/>
      <c r="B364" s="44"/>
      <c r="C364" s="44">
        <v>323</v>
      </c>
      <c r="D364" s="44"/>
      <c r="E364" s="57" t="s">
        <v>32</v>
      </c>
      <c r="F364" s="48">
        <v>20000</v>
      </c>
      <c r="G364" s="48">
        <v>20000</v>
      </c>
      <c r="H364" s="65">
        <f>H365+H366+H367</f>
        <v>16382.54</v>
      </c>
      <c r="I364" s="48">
        <f t="shared" si="35"/>
        <v>81.9127</v>
      </c>
    </row>
    <row r="365" spans="1:9" ht="15">
      <c r="A365" s="43"/>
      <c r="B365" s="44"/>
      <c r="C365" s="44"/>
      <c r="D365" s="44">
        <v>3231</v>
      </c>
      <c r="E365" s="57" t="s">
        <v>91</v>
      </c>
      <c r="F365" s="48">
        <v>0</v>
      </c>
      <c r="G365" s="48">
        <v>0</v>
      </c>
      <c r="H365" s="48">
        <v>2989.92</v>
      </c>
      <c r="I365" s="48"/>
    </row>
    <row r="366" spans="1:9" ht="15">
      <c r="A366" s="43"/>
      <c r="B366" s="44"/>
      <c r="C366" s="44"/>
      <c r="D366" s="44">
        <v>3234</v>
      </c>
      <c r="E366" s="57" t="s">
        <v>94</v>
      </c>
      <c r="F366" s="48"/>
      <c r="G366" s="48"/>
      <c r="H366" s="48">
        <v>400.87</v>
      </c>
      <c r="I366" s="48"/>
    </row>
    <row r="367" spans="1:9" ht="15">
      <c r="A367" s="43"/>
      <c r="B367" s="44"/>
      <c r="C367" s="44"/>
      <c r="D367" s="44">
        <v>3237</v>
      </c>
      <c r="E367" s="57" t="s">
        <v>95</v>
      </c>
      <c r="F367" s="48"/>
      <c r="G367" s="48"/>
      <c r="H367" s="48">
        <v>12991.75</v>
      </c>
      <c r="I367" s="48"/>
    </row>
    <row r="368" spans="1:9" ht="15">
      <c r="A368" s="43"/>
      <c r="B368" s="44"/>
      <c r="C368" s="44">
        <v>329</v>
      </c>
      <c r="D368" s="44"/>
      <c r="E368" s="57" t="s">
        <v>34</v>
      </c>
      <c r="F368" s="48">
        <v>5000</v>
      </c>
      <c r="G368" s="48">
        <v>5000</v>
      </c>
      <c r="H368" s="48">
        <v>0</v>
      </c>
      <c r="I368" s="48">
        <f t="shared" si="35"/>
        <v>0</v>
      </c>
    </row>
    <row r="369" spans="1:9" ht="15">
      <c r="A369" s="43"/>
      <c r="B369" s="69">
        <v>35</v>
      </c>
      <c r="C369" s="44"/>
      <c r="D369" s="44"/>
      <c r="E369" s="53" t="s">
        <v>119</v>
      </c>
      <c r="F369" s="58">
        <v>300000</v>
      </c>
      <c r="G369" s="58">
        <v>300000</v>
      </c>
      <c r="H369" s="58">
        <v>158677.36</v>
      </c>
      <c r="I369" s="58">
        <f t="shared" si="35"/>
        <v>52.892453333333336</v>
      </c>
    </row>
    <row r="370" spans="1:9" ht="15">
      <c r="A370" s="43"/>
      <c r="B370" s="44"/>
      <c r="C370" s="44">
        <v>351</v>
      </c>
      <c r="D370" s="44"/>
      <c r="E370" s="57" t="s">
        <v>118</v>
      </c>
      <c r="F370" s="48">
        <v>300000</v>
      </c>
      <c r="G370" s="48">
        <v>300000</v>
      </c>
      <c r="H370" s="48">
        <v>158677.36</v>
      </c>
      <c r="I370" s="48">
        <f t="shared" si="35"/>
        <v>52.892453333333336</v>
      </c>
    </row>
    <row r="371" spans="1:9" ht="15">
      <c r="A371" s="43"/>
      <c r="B371" s="44"/>
      <c r="C371" s="44"/>
      <c r="D371" s="44">
        <v>3512</v>
      </c>
      <c r="E371" s="57" t="s">
        <v>118</v>
      </c>
      <c r="F371" s="48"/>
      <c r="G371" s="48"/>
      <c r="H371" s="48">
        <v>158677.36</v>
      </c>
      <c r="I371" s="48"/>
    </row>
    <row r="372" spans="1:9" ht="15">
      <c r="A372" s="43"/>
      <c r="B372" s="69">
        <v>37</v>
      </c>
      <c r="C372" s="44"/>
      <c r="D372" s="44"/>
      <c r="E372" s="53" t="s">
        <v>168</v>
      </c>
      <c r="F372" s="58">
        <v>200000</v>
      </c>
      <c r="G372" s="58">
        <v>200000</v>
      </c>
      <c r="H372" s="58">
        <v>52080</v>
      </c>
      <c r="I372" s="58">
        <f t="shared" si="35"/>
        <v>26.040000000000003</v>
      </c>
    </row>
    <row r="373" spans="1:9" ht="26.25">
      <c r="A373" s="43"/>
      <c r="B373" s="44"/>
      <c r="C373" s="44">
        <v>372</v>
      </c>
      <c r="D373" s="44"/>
      <c r="E373" s="57" t="s">
        <v>37</v>
      </c>
      <c r="F373" s="48">
        <v>200000</v>
      </c>
      <c r="G373" s="48">
        <v>200000</v>
      </c>
      <c r="H373" s="48">
        <v>52080</v>
      </c>
      <c r="I373" s="48">
        <f t="shared" si="35"/>
        <v>26.040000000000003</v>
      </c>
    </row>
    <row r="374" spans="1:9" ht="15">
      <c r="A374" s="43"/>
      <c r="B374" s="44"/>
      <c r="C374" s="44"/>
      <c r="D374" s="44">
        <v>3722</v>
      </c>
      <c r="E374" s="57" t="s">
        <v>122</v>
      </c>
      <c r="F374" s="48"/>
      <c r="G374" s="48"/>
      <c r="H374" s="48">
        <v>52080</v>
      </c>
      <c r="I374" s="48"/>
    </row>
    <row r="375" spans="1:9" ht="28.5" customHeight="1">
      <c r="A375" s="553"/>
      <c r="B375" s="554"/>
      <c r="C375" s="554"/>
      <c r="D375" s="554"/>
      <c r="E375" s="523" t="s">
        <v>269</v>
      </c>
      <c r="F375" s="524">
        <f>F376+F380+F384</f>
        <v>60000</v>
      </c>
      <c r="G375" s="524">
        <f>G376+G380+G384</f>
        <v>60000</v>
      </c>
      <c r="H375" s="524">
        <f>H376+H380+H384</f>
        <v>2371</v>
      </c>
      <c r="I375" s="524">
        <f t="shared" si="35"/>
        <v>3.9516666666666667</v>
      </c>
    </row>
    <row r="376" spans="1:9" ht="15">
      <c r="A376" s="562"/>
      <c r="B376" s="560"/>
      <c r="C376" s="560"/>
      <c r="D376" s="560"/>
      <c r="E376" s="558" t="s">
        <v>328</v>
      </c>
      <c r="F376" s="561">
        <f aca="true" t="shared" si="40" ref="F376:H378">F377</f>
        <v>49000</v>
      </c>
      <c r="G376" s="561">
        <f t="shared" si="40"/>
        <v>49000</v>
      </c>
      <c r="H376" s="561">
        <f t="shared" si="40"/>
        <v>0</v>
      </c>
      <c r="I376" s="561">
        <f t="shared" si="35"/>
        <v>0</v>
      </c>
    </row>
    <row r="377" spans="1:9" ht="15">
      <c r="A377" s="68">
        <v>3</v>
      </c>
      <c r="B377" s="44"/>
      <c r="C377" s="44"/>
      <c r="D377" s="44"/>
      <c r="E377" s="53" t="s">
        <v>24</v>
      </c>
      <c r="F377" s="58">
        <f t="shared" si="40"/>
        <v>49000</v>
      </c>
      <c r="G377" s="58">
        <f t="shared" si="40"/>
        <v>49000</v>
      </c>
      <c r="H377" s="58">
        <f t="shared" si="40"/>
        <v>0</v>
      </c>
      <c r="I377" s="58">
        <f t="shared" si="35"/>
        <v>0</v>
      </c>
    </row>
    <row r="378" spans="1:9" ht="15">
      <c r="A378" s="43"/>
      <c r="B378" s="69">
        <v>32</v>
      </c>
      <c r="C378" s="44"/>
      <c r="D378" s="44"/>
      <c r="E378" s="53" t="s">
        <v>29</v>
      </c>
      <c r="F378" s="58">
        <f t="shared" si="40"/>
        <v>49000</v>
      </c>
      <c r="G378" s="58">
        <f t="shared" si="40"/>
        <v>49000</v>
      </c>
      <c r="H378" s="58">
        <f t="shared" si="40"/>
        <v>0</v>
      </c>
      <c r="I378" s="58">
        <f t="shared" si="35"/>
        <v>0</v>
      </c>
    </row>
    <row r="379" spans="1:9" ht="15">
      <c r="A379" s="43"/>
      <c r="B379" s="44"/>
      <c r="C379" s="44">
        <v>329</v>
      </c>
      <c r="D379" s="44"/>
      <c r="E379" s="57" t="s">
        <v>34</v>
      </c>
      <c r="F379" s="48">
        <v>49000</v>
      </c>
      <c r="G379" s="48">
        <v>49000</v>
      </c>
      <c r="H379" s="65">
        <v>0</v>
      </c>
      <c r="I379" s="48">
        <f t="shared" si="35"/>
        <v>0</v>
      </c>
    </row>
    <row r="380" spans="1:9" ht="26.25">
      <c r="A380" s="559"/>
      <c r="B380" s="560"/>
      <c r="C380" s="560"/>
      <c r="D380" s="560"/>
      <c r="E380" s="558" t="s">
        <v>270</v>
      </c>
      <c r="F380" s="561">
        <f>F381</f>
        <v>7000</v>
      </c>
      <c r="G380" s="561">
        <f>G381</f>
        <v>7000</v>
      </c>
      <c r="H380" s="561">
        <f>H381</f>
        <v>488</v>
      </c>
      <c r="I380" s="561">
        <f t="shared" si="35"/>
        <v>6.9714285714285715</v>
      </c>
    </row>
    <row r="381" spans="1:9" ht="15">
      <c r="A381" s="68">
        <v>3</v>
      </c>
      <c r="B381" s="44"/>
      <c r="C381" s="44"/>
      <c r="D381" s="44"/>
      <c r="E381" s="53" t="s">
        <v>24</v>
      </c>
      <c r="F381" s="58">
        <f>F382</f>
        <v>7000</v>
      </c>
      <c r="G381" s="58">
        <f>G382</f>
        <v>7000</v>
      </c>
      <c r="H381" s="58">
        <v>488</v>
      </c>
      <c r="I381" s="58">
        <f t="shared" si="35"/>
        <v>6.9714285714285715</v>
      </c>
    </row>
    <row r="382" spans="1:9" ht="15">
      <c r="A382" s="43"/>
      <c r="B382" s="69">
        <v>36</v>
      </c>
      <c r="C382" s="44"/>
      <c r="D382" s="44"/>
      <c r="E382" s="53" t="s">
        <v>29</v>
      </c>
      <c r="F382" s="58">
        <f>F383</f>
        <v>7000</v>
      </c>
      <c r="G382" s="58">
        <f>G383</f>
        <v>7000</v>
      </c>
      <c r="H382" s="58">
        <f>H383</f>
        <v>488</v>
      </c>
      <c r="I382" s="58">
        <f t="shared" si="35"/>
        <v>6.9714285714285715</v>
      </c>
    </row>
    <row r="383" spans="1:9" ht="15">
      <c r="A383" s="43"/>
      <c r="B383" s="44"/>
      <c r="C383" s="44">
        <v>366</v>
      </c>
      <c r="D383" s="44"/>
      <c r="E383" s="57" t="s">
        <v>215</v>
      </c>
      <c r="F383" s="48">
        <v>7000</v>
      </c>
      <c r="G383" s="48">
        <v>7000</v>
      </c>
      <c r="H383" s="65">
        <v>488</v>
      </c>
      <c r="I383" s="48">
        <f t="shared" si="35"/>
        <v>6.9714285714285715</v>
      </c>
    </row>
    <row r="384" spans="1:9" ht="26.25">
      <c r="A384" s="562"/>
      <c r="B384" s="560"/>
      <c r="C384" s="560"/>
      <c r="D384" s="560"/>
      <c r="E384" s="558" t="s">
        <v>268</v>
      </c>
      <c r="F384" s="561">
        <f>F385</f>
        <v>4000</v>
      </c>
      <c r="G384" s="561">
        <f>G385</f>
        <v>4000</v>
      </c>
      <c r="H384" s="561">
        <f>H385</f>
        <v>1883</v>
      </c>
      <c r="I384" s="561">
        <f t="shared" si="35"/>
        <v>47.075</v>
      </c>
    </row>
    <row r="385" spans="1:9" ht="15">
      <c r="A385" s="68">
        <v>3</v>
      </c>
      <c r="B385" s="44"/>
      <c r="C385" s="44"/>
      <c r="D385" s="44"/>
      <c r="E385" s="53" t="s">
        <v>24</v>
      </c>
      <c r="F385" s="58">
        <f>F386</f>
        <v>4000</v>
      </c>
      <c r="G385" s="58">
        <f>G386</f>
        <v>4000</v>
      </c>
      <c r="H385" s="58">
        <v>1883</v>
      </c>
      <c r="I385" s="58">
        <f t="shared" si="35"/>
        <v>47.075</v>
      </c>
    </row>
    <row r="386" spans="1:9" ht="15">
      <c r="A386" s="43"/>
      <c r="B386" s="69">
        <v>37</v>
      </c>
      <c r="C386" s="44"/>
      <c r="D386" s="44"/>
      <c r="E386" s="53" t="s">
        <v>168</v>
      </c>
      <c r="F386" s="58">
        <f>F387</f>
        <v>4000</v>
      </c>
      <c r="G386" s="58">
        <f>G387</f>
        <v>4000</v>
      </c>
      <c r="H386" s="58">
        <f>H387</f>
        <v>1883</v>
      </c>
      <c r="I386" s="58">
        <f t="shared" si="35"/>
        <v>47.075</v>
      </c>
    </row>
    <row r="387" spans="1:9" ht="15">
      <c r="A387" s="43"/>
      <c r="B387" s="44"/>
      <c r="C387" s="44">
        <v>372</v>
      </c>
      <c r="D387" s="44"/>
      <c r="E387" s="57" t="s">
        <v>38</v>
      </c>
      <c r="F387" s="48">
        <v>4000</v>
      </c>
      <c r="G387" s="48">
        <v>4000</v>
      </c>
      <c r="H387" s="65">
        <v>1883</v>
      </c>
      <c r="I387" s="48">
        <f t="shared" si="35"/>
        <v>47.075</v>
      </c>
    </row>
    <row r="388" spans="1:9" ht="23.25" customHeight="1">
      <c r="A388" s="553"/>
      <c r="B388" s="554"/>
      <c r="C388" s="554"/>
      <c r="D388" s="554"/>
      <c r="E388" s="523" t="s">
        <v>267</v>
      </c>
      <c r="F388" s="524">
        <f>F389+F393+F398+F403+F410</f>
        <v>70000</v>
      </c>
      <c r="G388" s="524">
        <f>G389+G393+G398+G403+G410</f>
        <v>70000</v>
      </c>
      <c r="H388" s="524">
        <f>H389+H393+H398+H403+H410</f>
        <v>9642.5</v>
      </c>
      <c r="I388" s="524">
        <f t="shared" si="35"/>
        <v>13.775</v>
      </c>
    </row>
    <row r="389" spans="1:9" ht="18.75" customHeight="1">
      <c r="A389" s="559"/>
      <c r="B389" s="560"/>
      <c r="C389" s="560"/>
      <c r="D389" s="560"/>
      <c r="E389" s="558" t="s">
        <v>266</v>
      </c>
      <c r="F389" s="561">
        <f aca="true" t="shared" si="41" ref="F389:H391">F390</f>
        <v>5000</v>
      </c>
      <c r="G389" s="561">
        <f t="shared" si="41"/>
        <v>5000</v>
      </c>
      <c r="H389" s="561">
        <f t="shared" si="41"/>
        <v>500</v>
      </c>
      <c r="I389" s="561">
        <f t="shared" si="35"/>
        <v>10</v>
      </c>
    </row>
    <row r="390" spans="1:9" ht="15">
      <c r="A390" s="68">
        <v>3</v>
      </c>
      <c r="B390" s="44"/>
      <c r="C390" s="44"/>
      <c r="D390" s="44"/>
      <c r="E390" s="53" t="s">
        <v>24</v>
      </c>
      <c r="F390" s="58">
        <f t="shared" si="41"/>
        <v>5000</v>
      </c>
      <c r="G390" s="58">
        <f t="shared" si="41"/>
        <v>5000</v>
      </c>
      <c r="H390" s="58">
        <f t="shared" si="41"/>
        <v>500</v>
      </c>
      <c r="I390" s="58">
        <f t="shared" si="35"/>
        <v>10</v>
      </c>
    </row>
    <row r="391" spans="1:9" ht="15">
      <c r="A391" s="43"/>
      <c r="B391" s="69">
        <v>37</v>
      </c>
      <c r="C391" s="44"/>
      <c r="D391" s="44"/>
      <c r="E391" s="53" t="s">
        <v>168</v>
      </c>
      <c r="F391" s="58">
        <f t="shared" si="41"/>
        <v>5000</v>
      </c>
      <c r="G391" s="58">
        <f t="shared" si="41"/>
        <v>5000</v>
      </c>
      <c r="H391" s="58">
        <f t="shared" si="41"/>
        <v>500</v>
      </c>
      <c r="I391" s="58">
        <f t="shared" si="35"/>
        <v>10</v>
      </c>
    </row>
    <row r="392" spans="1:9" ht="15">
      <c r="A392" s="43"/>
      <c r="B392" s="44"/>
      <c r="C392" s="44">
        <v>372</v>
      </c>
      <c r="D392" s="44"/>
      <c r="E392" s="57" t="s">
        <v>38</v>
      </c>
      <c r="F392" s="48">
        <v>5000</v>
      </c>
      <c r="G392" s="48">
        <v>5000</v>
      </c>
      <c r="H392" s="65">
        <v>500</v>
      </c>
      <c r="I392" s="48">
        <f t="shared" si="35"/>
        <v>10</v>
      </c>
    </row>
    <row r="393" spans="1:9" ht="27.75" customHeight="1">
      <c r="A393" s="562"/>
      <c r="B393" s="560"/>
      <c r="C393" s="560"/>
      <c r="D393" s="560"/>
      <c r="E393" s="558" t="s">
        <v>265</v>
      </c>
      <c r="F393" s="561">
        <f aca="true" t="shared" si="42" ref="F393:H395">F394</f>
        <v>7000</v>
      </c>
      <c r="G393" s="561">
        <f t="shared" si="42"/>
        <v>7000</v>
      </c>
      <c r="H393" s="561">
        <f t="shared" si="42"/>
        <v>720</v>
      </c>
      <c r="I393" s="561">
        <f t="shared" si="35"/>
        <v>10.285714285714285</v>
      </c>
    </row>
    <row r="394" spans="1:9" ht="15">
      <c r="A394" s="68">
        <v>3</v>
      </c>
      <c r="B394" s="44"/>
      <c r="C394" s="44"/>
      <c r="D394" s="44"/>
      <c r="E394" s="53" t="s">
        <v>24</v>
      </c>
      <c r="F394" s="58">
        <f t="shared" si="42"/>
        <v>7000</v>
      </c>
      <c r="G394" s="58">
        <f t="shared" si="42"/>
        <v>7000</v>
      </c>
      <c r="H394" s="58">
        <f t="shared" si="42"/>
        <v>720</v>
      </c>
      <c r="I394" s="58">
        <f aca="true" t="shared" si="43" ref="I394:I435">H394/G394*100</f>
        <v>10.285714285714285</v>
      </c>
    </row>
    <row r="395" spans="1:9" ht="15">
      <c r="A395" s="43"/>
      <c r="B395" s="69">
        <v>37</v>
      </c>
      <c r="C395" s="44"/>
      <c r="D395" s="44"/>
      <c r="E395" s="53" t="s">
        <v>168</v>
      </c>
      <c r="F395" s="58">
        <f t="shared" si="42"/>
        <v>7000</v>
      </c>
      <c r="G395" s="58">
        <f t="shared" si="42"/>
        <v>7000</v>
      </c>
      <c r="H395" s="58">
        <f t="shared" si="42"/>
        <v>720</v>
      </c>
      <c r="I395" s="58">
        <f t="shared" si="43"/>
        <v>10.285714285714285</v>
      </c>
    </row>
    <row r="396" spans="1:9" ht="26.25">
      <c r="A396" s="43"/>
      <c r="B396" s="44"/>
      <c r="C396" s="44">
        <v>372</v>
      </c>
      <c r="D396" s="44"/>
      <c r="E396" s="57" t="s">
        <v>37</v>
      </c>
      <c r="F396" s="48">
        <v>7000</v>
      </c>
      <c r="G396" s="48">
        <v>7000</v>
      </c>
      <c r="H396" s="65">
        <f>H397</f>
        <v>720</v>
      </c>
      <c r="I396" s="48">
        <f t="shared" si="43"/>
        <v>10.285714285714285</v>
      </c>
    </row>
    <row r="397" spans="1:9" ht="15">
      <c r="A397" s="43"/>
      <c r="B397" s="44"/>
      <c r="C397" s="44"/>
      <c r="D397" s="44">
        <v>3722</v>
      </c>
      <c r="E397" s="57" t="s">
        <v>122</v>
      </c>
      <c r="F397" s="48"/>
      <c r="G397" s="48"/>
      <c r="H397" s="48">
        <v>720</v>
      </c>
      <c r="I397" s="48"/>
    </row>
    <row r="398" spans="1:9" ht="17.25" customHeight="1">
      <c r="A398" s="559"/>
      <c r="B398" s="560"/>
      <c r="C398" s="560"/>
      <c r="D398" s="560"/>
      <c r="E398" s="558" t="s">
        <v>264</v>
      </c>
      <c r="F398" s="561">
        <f aca="true" t="shared" si="44" ref="F398:H400">F399</f>
        <v>20000</v>
      </c>
      <c r="G398" s="561">
        <f t="shared" si="44"/>
        <v>20000</v>
      </c>
      <c r="H398" s="561">
        <f t="shared" si="44"/>
        <v>2000</v>
      </c>
      <c r="I398" s="561">
        <f t="shared" si="43"/>
        <v>10</v>
      </c>
    </row>
    <row r="399" spans="1:9" ht="15">
      <c r="A399" s="68">
        <v>3</v>
      </c>
      <c r="B399" s="44"/>
      <c r="C399" s="44"/>
      <c r="D399" s="44"/>
      <c r="E399" s="53" t="s">
        <v>24</v>
      </c>
      <c r="F399" s="58">
        <f t="shared" si="44"/>
        <v>20000</v>
      </c>
      <c r="G399" s="58">
        <f t="shared" si="44"/>
        <v>20000</v>
      </c>
      <c r="H399" s="58">
        <f t="shared" si="44"/>
        <v>2000</v>
      </c>
      <c r="I399" s="58">
        <f t="shared" si="43"/>
        <v>10</v>
      </c>
    </row>
    <row r="400" spans="1:9" ht="15">
      <c r="A400" s="43"/>
      <c r="B400" s="69">
        <v>37</v>
      </c>
      <c r="C400" s="44"/>
      <c r="D400" s="44"/>
      <c r="E400" s="53" t="s">
        <v>168</v>
      </c>
      <c r="F400" s="58">
        <f t="shared" si="44"/>
        <v>20000</v>
      </c>
      <c r="G400" s="58">
        <f t="shared" si="44"/>
        <v>20000</v>
      </c>
      <c r="H400" s="58">
        <f t="shared" si="44"/>
        <v>2000</v>
      </c>
      <c r="I400" s="58">
        <f t="shared" si="43"/>
        <v>10</v>
      </c>
    </row>
    <row r="401" spans="1:9" ht="26.25">
      <c r="A401" s="43"/>
      <c r="B401" s="44"/>
      <c r="C401" s="44">
        <v>372</v>
      </c>
      <c r="D401" s="44"/>
      <c r="E401" s="57" t="s">
        <v>37</v>
      </c>
      <c r="F401" s="48">
        <v>20000</v>
      </c>
      <c r="G401" s="48">
        <v>20000</v>
      </c>
      <c r="H401" s="65">
        <f>H402</f>
        <v>2000</v>
      </c>
      <c r="I401" s="48">
        <f t="shared" si="43"/>
        <v>10</v>
      </c>
    </row>
    <row r="402" spans="1:9" ht="15">
      <c r="A402" s="43"/>
      <c r="B402" s="44"/>
      <c r="C402" s="44"/>
      <c r="D402" s="44">
        <v>3721</v>
      </c>
      <c r="E402" s="57" t="s">
        <v>105</v>
      </c>
      <c r="F402" s="48"/>
      <c r="G402" s="48"/>
      <c r="H402" s="48">
        <v>2000</v>
      </c>
      <c r="I402" s="48"/>
    </row>
    <row r="403" spans="1:9" ht="31.5" customHeight="1">
      <c r="A403" s="559"/>
      <c r="B403" s="560"/>
      <c r="C403" s="560"/>
      <c r="D403" s="560"/>
      <c r="E403" s="558" t="s">
        <v>263</v>
      </c>
      <c r="F403" s="561">
        <f>F404</f>
        <v>23000</v>
      </c>
      <c r="G403" s="561">
        <f>G404</f>
        <v>23000</v>
      </c>
      <c r="H403" s="561">
        <f>H404</f>
        <v>6422.5</v>
      </c>
      <c r="I403" s="561">
        <f t="shared" si="43"/>
        <v>27.92391304347826</v>
      </c>
    </row>
    <row r="404" spans="1:9" ht="15">
      <c r="A404" s="68">
        <v>3</v>
      </c>
      <c r="B404" s="44"/>
      <c r="C404" s="44"/>
      <c r="D404" s="44"/>
      <c r="E404" s="53" t="s">
        <v>24</v>
      </c>
      <c r="F404" s="58">
        <f>F405+F408</f>
        <v>23000</v>
      </c>
      <c r="G404" s="58">
        <f>G405+G408</f>
        <v>23000</v>
      </c>
      <c r="H404" s="58">
        <f>H408+H405</f>
        <v>6422.5</v>
      </c>
      <c r="I404" s="58">
        <f t="shared" si="43"/>
        <v>27.92391304347826</v>
      </c>
    </row>
    <row r="405" spans="1:9" ht="15">
      <c r="A405" s="68"/>
      <c r="B405" s="69">
        <v>37</v>
      </c>
      <c r="C405" s="44"/>
      <c r="D405" s="44"/>
      <c r="E405" s="53" t="s">
        <v>168</v>
      </c>
      <c r="F405" s="58">
        <v>14000</v>
      </c>
      <c r="G405" s="58">
        <v>14000</v>
      </c>
      <c r="H405" s="58">
        <f>H406</f>
        <v>6422.5</v>
      </c>
      <c r="I405" s="58">
        <f t="shared" si="43"/>
        <v>45.875</v>
      </c>
    </row>
    <row r="406" spans="1:9" ht="26.25">
      <c r="A406" s="68"/>
      <c r="B406" s="44"/>
      <c r="C406" s="44">
        <v>372</v>
      </c>
      <c r="D406" s="44"/>
      <c r="E406" s="57" t="s">
        <v>37</v>
      </c>
      <c r="F406" s="65">
        <v>14000</v>
      </c>
      <c r="G406" s="65">
        <v>14000</v>
      </c>
      <c r="H406" s="65">
        <f>H407</f>
        <v>6422.5</v>
      </c>
      <c r="I406" s="65">
        <f t="shared" si="43"/>
        <v>45.875</v>
      </c>
    </row>
    <row r="407" spans="1:9" ht="15">
      <c r="A407" s="68"/>
      <c r="B407" s="44"/>
      <c r="C407" s="44"/>
      <c r="D407" s="44">
        <v>3722</v>
      </c>
      <c r="E407" s="57" t="s">
        <v>122</v>
      </c>
      <c r="F407" s="65"/>
      <c r="G407" s="65"/>
      <c r="H407" s="65">
        <v>6422.5</v>
      </c>
      <c r="I407" s="58"/>
    </row>
    <row r="408" spans="1:9" ht="15">
      <c r="A408" s="43"/>
      <c r="B408" s="69">
        <v>38</v>
      </c>
      <c r="C408" s="44"/>
      <c r="D408" s="44"/>
      <c r="E408" s="53" t="s">
        <v>39</v>
      </c>
      <c r="F408" s="58">
        <f>F409</f>
        <v>9000</v>
      </c>
      <c r="G408" s="58">
        <f>G409</f>
        <v>9000</v>
      </c>
      <c r="H408" s="58">
        <f>H409</f>
        <v>0</v>
      </c>
      <c r="I408" s="58">
        <f t="shared" si="43"/>
        <v>0</v>
      </c>
    </row>
    <row r="409" spans="1:9" ht="15">
      <c r="A409" s="43"/>
      <c r="B409" s="44"/>
      <c r="C409" s="44">
        <v>381</v>
      </c>
      <c r="D409" s="44"/>
      <c r="E409" s="57" t="s">
        <v>40</v>
      </c>
      <c r="F409" s="48">
        <v>9000</v>
      </c>
      <c r="G409" s="48">
        <v>9000</v>
      </c>
      <c r="H409" s="48">
        <v>0</v>
      </c>
      <c r="I409" s="48">
        <f t="shared" si="43"/>
        <v>0</v>
      </c>
    </row>
    <row r="410" spans="1:9" ht="15">
      <c r="A410" s="559"/>
      <c r="B410" s="560"/>
      <c r="C410" s="560"/>
      <c r="D410" s="560"/>
      <c r="E410" s="558" t="s">
        <v>262</v>
      </c>
      <c r="F410" s="561">
        <f>F411</f>
        <v>15000</v>
      </c>
      <c r="G410" s="561">
        <f>G411</f>
        <v>15000</v>
      </c>
      <c r="H410" s="561">
        <f>H411</f>
        <v>0</v>
      </c>
      <c r="I410" s="561">
        <f t="shared" si="43"/>
        <v>0</v>
      </c>
    </row>
    <row r="411" spans="1:9" ht="15">
      <c r="A411" s="68">
        <v>3</v>
      </c>
      <c r="B411" s="44"/>
      <c r="C411" s="44"/>
      <c r="D411" s="44"/>
      <c r="E411" s="53" t="s">
        <v>24</v>
      </c>
      <c r="F411" s="58">
        <f>F412</f>
        <v>15000</v>
      </c>
      <c r="G411" s="58">
        <f>G412</f>
        <v>15000</v>
      </c>
      <c r="H411" s="58">
        <v>0</v>
      </c>
      <c r="I411" s="58">
        <f t="shared" si="43"/>
        <v>0</v>
      </c>
    </row>
    <row r="412" spans="1:9" ht="15">
      <c r="A412" s="43"/>
      <c r="B412" s="69">
        <v>37</v>
      </c>
      <c r="C412" s="44"/>
      <c r="D412" s="44"/>
      <c r="E412" s="53" t="s">
        <v>168</v>
      </c>
      <c r="F412" s="58">
        <f>F413</f>
        <v>15000</v>
      </c>
      <c r="G412" s="58">
        <f>G413</f>
        <v>15000</v>
      </c>
      <c r="H412" s="58">
        <v>0</v>
      </c>
      <c r="I412" s="58">
        <f t="shared" si="43"/>
        <v>0</v>
      </c>
    </row>
    <row r="413" spans="1:9" ht="26.25">
      <c r="A413" s="43"/>
      <c r="B413" s="44"/>
      <c r="C413" s="44">
        <v>372</v>
      </c>
      <c r="D413" s="44"/>
      <c r="E413" s="57" t="s">
        <v>37</v>
      </c>
      <c r="F413" s="48">
        <v>15000</v>
      </c>
      <c r="G413" s="48">
        <v>15000</v>
      </c>
      <c r="H413" s="48">
        <v>0</v>
      </c>
      <c r="I413" s="48">
        <f t="shared" si="43"/>
        <v>0</v>
      </c>
    </row>
    <row r="414" spans="1:9" ht="30.75" customHeight="1">
      <c r="A414" s="553"/>
      <c r="B414" s="554"/>
      <c r="C414" s="554"/>
      <c r="D414" s="554"/>
      <c r="E414" s="523" t="s">
        <v>260</v>
      </c>
      <c r="F414" s="524">
        <v>70000</v>
      </c>
      <c r="G414" s="524">
        <v>70000</v>
      </c>
      <c r="H414" s="524">
        <v>0</v>
      </c>
      <c r="I414" s="524">
        <f t="shared" si="43"/>
        <v>0</v>
      </c>
    </row>
    <row r="415" spans="1:9" ht="24.75" customHeight="1">
      <c r="A415" s="426"/>
      <c r="B415" s="427"/>
      <c r="C415" s="427"/>
      <c r="D415" s="427"/>
      <c r="E415" s="557" t="s">
        <v>261</v>
      </c>
      <c r="F415" s="439">
        <v>70000</v>
      </c>
      <c r="G415" s="439">
        <v>70000</v>
      </c>
      <c r="H415" s="439">
        <v>0</v>
      </c>
      <c r="I415" s="439">
        <f t="shared" si="43"/>
        <v>0</v>
      </c>
    </row>
    <row r="416" spans="1:9" ht="15">
      <c r="A416" s="68">
        <v>3</v>
      </c>
      <c r="B416" s="44"/>
      <c r="C416" s="44"/>
      <c r="D416" s="44"/>
      <c r="E416" s="53" t="s">
        <v>24</v>
      </c>
      <c r="F416" s="58">
        <f>F417</f>
        <v>70000</v>
      </c>
      <c r="G416" s="58">
        <f>G417</f>
        <v>70000</v>
      </c>
      <c r="H416" s="58">
        <f>H417</f>
        <v>0</v>
      </c>
      <c r="I416" s="58">
        <f t="shared" si="43"/>
        <v>0</v>
      </c>
    </row>
    <row r="417" spans="1:9" ht="15">
      <c r="A417" s="43"/>
      <c r="B417" s="69">
        <v>38</v>
      </c>
      <c r="C417" s="44"/>
      <c r="D417" s="44"/>
      <c r="E417" s="53" t="s">
        <v>39</v>
      </c>
      <c r="F417" s="58">
        <f>F418</f>
        <v>70000</v>
      </c>
      <c r="G417" s="58">
        <f>G418</f>
        <v>70000</v>
      </c>
      <c r="H417" s="58">
        <v>0</v>
      </c>
      <c r="I417" s="58">
        <f t="shared" si="43"/>
        <v>0</v>
      </c>
    </row>
    <row r="418" spans="1:9" ht="15">
      <c r="A418" s="43"/>
      <c r="B418" s="44"/>
      <c r="C418" s="44">
        <v>381</v>
      </c>
      <c r="D418" s="44"/>
      <c r="E418" s="57" t="s">
        <v>40</v>
      </c>
      <c r="F418" s="48">
        <v>70000</v>
      </c>
      <c r="G418" s="48">
        <v>70000</v>
      </c>
      <c r="H418" s="48">
        <v>0</v>
      </c>
      <c r="I418" s="48">
        <f t="shared" si="43"/>
        <v>0</v>
      </c>
    </row>
    <row r="419" spans="1:9" ht="30">
      <c r="A419" s="553"/>
      <c r="B419" s="554"/>
      <c r="C419" s="554"/>
      <c r="D419" s="554"/>
      <c r="E419" s="523" t="s">
        <v>259</v>
      </c>
      <c r="F419" s="524">
        <f>F421</f>
        <v>130000</v>
      </c>
      <c r="G419" s="524">
        <f>G421</f>
        <v>130000</v>
      </c>
      <c r="H419" s="524">
        <f>H421</f>
        <v>91280.34</v>
      </c>
      <c r="I419" s="524">
        <f t="shared" si="43"/>
        <v>70.21564615384615</v>
      </c>
    </row>
    <row r="420" spans="1:9" ht="15">
      <c r="A420" s="426"/>
      <c r="B420" s="427"/>
      <c r="C420" s="427"/>
      <c r="D420" s="427"/>
      <c r="E420" s="527" t="s">
        <v>258</v>
      </c>
      <c r="F420" s="439">
        <f>F421</f>
        <v>130000</v>
      </c>
      <c r="G420" s="439">
        <f>G421</f>
        <v>130000</v>
      </c>
      <c r="H420" s="439"/>
      <c r="I420" s="439">
        <f t="shared" si="43"/>
        <v>0</v>
      </c>
    </row>
    <row r="421" spans="1:9" ht="15">
      <c r="A421" s="68">
        <v>3</v>
      </c>
      <c r="B421" s="44"/>
      <c r="C421" s="44"/>
      <c r="D421" s="44"/>
      <c r="E421" s="53" t="s">
        <v>24</v>
      </c>
      <c r="F421" s="58">
        <f>F422+F428</f>
        <v>130000</v>
      </c>
      <c r="G421" s="58">
        <f>G422+G428</f>
        <v>130000</v>
      </c>
      <c r="H421" s="58">
        <f>H422+H428</f>
        <v>91280.34</v>
      </c>
      <c r="I421" s="58">
        <f t="shared" si="43"/>
        <v>70.21564615384615</v>
      </c>
    </row>
    <row r="422" spans="1:9" ht="15">
      <c r="A422" s="43"/>
      <c r="B422" s="69">
        <v>32</v>
      </c>
      <c r="C422" s="44"/>
      <c r="D422" s="44"/>
      <c r="E422" s="53" t="s">
        <v>29</v>
      </c>
      <c r="F422" s="58">
        <f>F423+F425+F427</f>
        <v>20000</v>
      </c>
      <c r="G422" s="58">
        <f>G423+G425+G427</f>
        <v>20000</v>
      </c>
      <c r="H422" s="58">
        <f>H423+H425+H427</f>
        <v>18280.34</v>
      </c>
      <c r="I422" s="58">
        <f t="shared" si="43"/>
        <v>91.40169999999999</v>
      </c>
    </row>
    <row r="423" spans="1:9" ht="15">
      <c r="A423" s="43"/>
      <c r="B423" s="69"/>
      <c r="C423" s="44">
        <v>322</v>
      </c>
      <c r="D423" s="44"/>
      <c r="E423" s="57" t="s">
        <v>31</v>
      </c>
      <c r="F423" s="65">
        <v>2000</v>
      </c>
      <c r="G423" s="65">
        <v>2000</v>
      </c>
      <c r="H423" s="65">
        <v>961.59</v>
      </c>
      <c r="I423" s="65">
        <f t="shared" si="43"/>
        <v>48.0795</v>
      </c>
    </row>
    <row r="424" spans="1:9" ht="15">
      <c r="A424" s="43"/>
      <c r="B424" s="69"/>
      <c r="C424" s="44"/>
      <c r="D424" s="44">
        <v>3223</v>
      </c>
      <c r="E424" s="57" t="s">
        <v>89</v>
      </c>
      <c r="F424" s="65"/>
      <c r="G424" s="65"/>
      <c r="H424" s="65">
        <v>961.59</v>
      </c>
      <c r="I424" s="58"/>
    </row>
    <row r="425" spans="1:9" ht="15">
      <c r="A425" s="43"/>
      <c r="B425" s="69"/>
      <c r="C425" s="44">
        <v>323</v>
      </c>
      <c r="D425" s="44"/>
      <c r="E425" s="57" t="s">
        <v>32</v>
      </c>
      <c r="F425" s="65">
        <v>10000</v>
      </c>
      <c r="G425" s="65">
        <v>10000</v>
      </c>
      <c r="H425" s="65">
        <v>17318.75</v>
      </c>
      <c r="I425" s="58">
        <f t="shared" si="43"/>
        <v>173.1875</v>
      </c>
    </row>
    <row r="426" spans="1:9" ht="15">
      <c r="A426" s="43"/>
      <c r="B426" s="69"/>
      <c r="C426" s="44"/>
      <c r="D426" s="44">
        <v>3237</v>
      </c>
      <c r="E426" s="57" t="s">
        <v>95</v>
      </c>
      <c r="F426" s="65"/>
      <c r="G426" s="65"/>
      <c r="H426" s="65">
        <v>17318.75</v>
      </c>
      <c r="I426" s="58"/>
    </row>
    <row r="427" spans="1:9" ht="15">
      <c r="A427" s="68"/>
      <c r="B427" s="44"/>
      <c r="C427" s="44">
        <v>329</v>
      </c>
      <c r="D427" s="44"/>
      <c r="E427" s="57" t="s">
        <v>34</v>
      </c>
      <c r="F427" s="48">
        <v>8000</v>
      </c>
      <c r="G427" s="48">
        <v>8000</v>
      </c>
      <c r="H427" s="48">
        <v>0</v>
      </c>
      <c r="I427" s="48">
        <f t="shared" si="43"/>
        <v>0</v>
      </c>
    </row>
    <row r="428" spans="1:9" ht="15">
      <c r="A428" s="43"/>
      <c r="B428" s="69">
        <v>38</v>
      </c>
      <c r="C428" s="44"/>
      <c r="D428" s="44"/>
      <c r="E428" s="70" t="s">
        <v>39</v>
      </c>
      <c r="F428" s="58">
        <f>F429</f>
        <v>110000</v>
      </c>
      <c r="G428" s="58">
        <f>G429</f>
        <v>110000</v>
      </c>
      <c r="H428" s="58">
        <v>73000</v>
      </c>
      <c r="I428" s="58">
        <f t="shared" si="43"/>
        <v>66.36363636363637</v>
      </c>
    </row>
    <row r="429" spans="1:9" ht="15">
      <c r="A429" s="43"/>
      <c r="B429" s="69"/>
      <c r="C429" s="44">
        <v>381</v>
      </c>
      <c r="D429" s="44"/>
      <c r="E429" s="64" t="s">
        <v>40</v>
      </c>
      <c r="F429" s="48">
        <v>110000</v>
      </c>
      <c r="G429" s="48">
        <v>110000</v>
      </c>
      <c r="H429" s="65">
        <v>73000</v>
      </c>
      <c r="I429" s="65">
        <f t="shared" si="43"/>
        <v>66.36363636363637</v>
      </c>
    </row>
    <row r="430" spans="1:9" ht="15">
      <c r="A430" s="529"/>
      <c r="B430" s="530"/>
      <c r="C430" s="531"/>
      <c r="D430" s="531">
        <v>3811</v>
      </c>
      <c r="E430" s="532" t="s">
        <v>107</v>
      </c>
      <c r="F430" s="533"/>
      <c r="G430" s="533"/>
      <c r="H430" s="533">
        <v>73000</v>
      </c>
      <c r="I430" s="533"/>
    </row>
    <row r="431" spans="1:9" ht="30">
      <c r="A431" s="555"/>
      <c r="B431" s="556"/>
      <c r="C431" s="556"/>
      <c r="D431" s="556"/>
      <c r="E431" s="534" t="s">
        <v>256</v>
      </c>
      <c r="F431" s="535">
        <f aca="true" t="shared" si="45" ref="F431:H433">F432</f>
        <v>15000</v>
      </c>
      <c r="G431" s="535">
        <f t="shared" si="45"/>
        <v>15000</v>
      </c>
      <c r="H431" s="535">
        <f t="shared" si="45"/>
        <v>15000</v>
      </c>
      <c r="I431" s="624">
        <f t="shared" si="43"/>
        <v>100</v>
      </c>
    </row>
    <row r="432" spans="1:9" ht="15">
      <c r="A432" s="549"/>
      <c r="B432" s="550"/>
      <c r="C432" s="550"/>
      <c r="D432" s="550"/>
      <c r="E432" s="551" t="s">
        <v>257</v>
      </c>
      <c r="F432" s="552">
        <f t="shared" si="45"/>
        <v>15000</v>
      </c>
      <c r="G432" s="552">
        <f t="shared" si="45"/>
        <v>15000</v>
      </c>
      <c r="H432" s="552">
        <f t="shared" si="45"/>
        <v>15000</v>
      </c>
      <c r="I432" s="552">
        <f t="shared" si="43"/>
        <v>100</v>
      </c>
    </row>
    <row r="433" spans="1:9" ht="15">
      <c r="A433" s="543">
        <v>3</v>
      </c>
      <c r="B433" s="542"/>
      <c r="C433" s="544"/>
      <c r="D433" s="544"/>
      <c r="E433" s="545" t="s">
        <v>24</v>
      </c>
      <c r="F433" s="474">
        <f t="shared" si="45"/>
        <v>15000</v>
      </c>
      <c r="G433" s="474">
        <f t="shared" si="45"/>
        <v>15000</v>
      </c>
      <c r="H433" s="474">
        <f t="shared" si="45"/>
        <v>15000</v>
      </c>
      <c r="I433" s="474">
        <f t="shared" si="43"/>
        <v>100</v>
      </c>
    </row>
    <row r="434" spans="1:9" ht="15">
      <c r="A434" s="543"/>
      <c r="B434" s="542">
        <v>38</v>
      </c>
      <c r="C434" s="544"/>
      <c r="D434" s="544"/>
      <c r="E434" s="546" t="s">
        <v>39</v>
      </c>
      <c r="F434" s="474">
        <f>F435</f>
        <v>15000</v>
      </c>
      <c r="G434" s="474">
        <f>G435</f>
        <v>15000</v>
      </c>
      <c r="H434" s="474">
        <v>15000</v>
      </c>
      <c r="I434" s="474">
        <f t="shared" si="43"/>
        <v>100</v>
      </c>
    </row>
    <row r="435" spans="1:9" ht="15.75">
      <c r="A435" s="547"/>
      <c r="B435" s="540"/>
      <c r="C435" s="544">
        <v>381</v>
      </c>
      <c r="D435" s="544"/>
      <c r="E435" s="548" t="s">
        <v>40</v>
      </c>
      <c r="F435" s="541">
        <v>15000</v>
      </c>
      <c r="G435" s="541">
        <v>15000</v>
      </c>
      <c r="H435" s="541">
        <v>15000</v>
      </c>
      <c r="I435" s="476">
        <f t="shared" si="43"/>
        <v>100</v>
      </c>
    </row>
    <row r="436" spans="1:9" ht="15">
      <c r="A436" s="538"/>
      <c r="B436" s="540"/>
      <c r="C436" s="539"/>
      <c r="D436" s="536">
        <v>3811</v>
      </c>
      <c r="E436" s="108" t="s">
        <v>107</v>
      </c>
      <c r="F436" s="537"/>
      <c r="G436" s="537"/>
      <c r="H436" s="537">
        <v>15000</v>
      </c>
      <c r="I436" s="537"/>
    </row>
    <row r="437" spans="1:9" ht="15">
      <c r="A437" s="77"/>
      <c r="B437" s="71"/>
      <c r="C437" s="78"/>
      <c r="D437" s="78"/>
      <c r="E437" s="79"/>
      <c r="F437" s="72"/>
      <c r="G437" s="72"/>
      <c r="H437" s="72"/>
      <c r="I437" s="72"/>
    </row>
    <row r="438" spans="1:9" ht="15">
      <c r="A438" s="73"/>
      <c r="B438" s="74"/>
      <c r="C438" s="75"/>
      <c r="D438" s="75"/>
      <c r="E438" s="76"/>
      <c r="F438" s="72"/>
      <c r="G438" s="72"/>
      <c r="H438" s="72"/>
      <c r="I438" s="72"/>
    </row>
    <row r="439" spans="1:9" ht="15">
      <c r="A439" s="77"/>
      <c r="B439" s="71"/>
      <c r="C439" s="78"/>
      <c r="D439" s="78"/>
      <c r="E439" s="77"/>
      <c r="F439" s="72"/>
      <c r="G439" s="72"/>
      <c r="H439" s="72"/>
      <c r="I439" s="72"/>
    </row>
    <row r="440" spans="1:9" ht="15">
      <c r="A440" s="77"/>
      <c r="B440" s="80"/>
      <c r="C440" s="78"/>
      <c r="D440" s="78"/>
      <c r="E440" s="77"/>
      <c r="F440" s="72"/>
      <c r="G440" s="72"/>
      <c r="H440" s="72"/>
      <c r="I440" s="72"/>
    </row>
    <row r="441" spans="1:9" ht="15">
      <c r="A441" s="76"/>
      <c r="B441" s="74"/>
      <c r="C441" s="75"/>
      <c r="D441" s="75"/>
      <c r="E441" s="77"/>
      <c r="F441" s="72"/>
      <c r="G441" s="72"/>
      <c r="H441" s="72"/>
      <c r="I441" s="72"/>
    </row>
    <row r="442" spans="1:9" ht="15">
      <c r="A442" s="76"/>
      <c r="B442" s="74"/>
      <c r="C442" s="75"/>
      <c r="D442" s="75"/>
      <c r="E442" s="77"/>
      <c r="F442" s="72"/>
      <c r="G442" s="72"/>
      <c r="H442" s="72"/>
      <c r="I442" s="72"/>
    </row>
    <row r="443" spans="1:9" ht="15">
      <c r="A443" s="76"/>
      <c r="B443" s="74"/>
      <c r="C443" s="75"/>
      <c r="D443" s="75"/>
      <c r="E443" s="77"/>
      <c r="F443" s="72"/>
      <c r="G443" s="72"/>
      <c r="H443" s="72"/>
      <c r="I443" s="72"/>
    </row>
    <row r="444" spans="1:9" ht="15">
      <c r="A444" s="77"/>
      <c r="B444" s="71"/>
      <c r="C444" s="78"/>
      <c r="D444" s="78"/>
      <c r="E444" s="29"/>
      <c r="F444" s="72"/>
      <c r="G444" s="72"/>
      <c r="H444" s="29"/>
      <c r="I444" s="72"/>
    </row>
    <row r="445" spans="1:9" ht="15">
      <c r="A445" s="77"/>
      <c r="B445" s="71"/>
      <c r="C445" s="78"/>
      <c r="D445" s="78"/>
      <c r="E445" s="29"/>
      <c r="F445" s="72"/>
      <c r="G445" s="72"/>
      <c r="H445" s="29"/>
      <c r="I445" s="72"/>
    </row>
    <row r="454" ht="15">
      <c r="E454">
        <v>13</v>
      </c>
    </row>
  </sheetData>
  <sheetProtection selectLockedCells="1" selectUnlockedCells="1"/>
  <mergeCells count="6">
    <mergeCell ref="A13:J13"/>
    <mergeCell ref="A15:E15"/>
    <mergeCell ref="A2:I2"/>
    <mergeCell ref="A3:I3"/>
    <mergeCell ref="A4:I4"/>
    <mergeCell ref="A1:J1"/>
  </mergeCells>
  <printOptions/>
  <pageMargins left="0.5905511811023623" right="0.2362204724409449" top="0.3937007874015748" bottom="0.1968503937007874" header="0.5118110236220472" footer="0.5118110236220472"/>
  <pageSetup fitToHeight="0" fitToWidth="1" horizontalDpi="300" verticalDpi="300" orientation="portrait" paperSize="9" scale="74" r:id="rId1"/>
  <rowBreaks count="7" manualBreakCount="7">
    <brk id="52" min="4" max="8" man="1"/>
    <brk id="111" min="4" max="8" man="1"/>
    <brk id="178" max="8" man="1"/>
    <brk id="245" max="8" man="1"/>
    <brk id="299" max="8" man="1"/>
    <brk id="352" max="8" man="1"/>
    <brk id="41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90" zoomScaleSheetLayoutView="90" zoomScalePageLayoutView="0" workbookViewId="0" topLeftCell="A1">
      <selection activeCell="D18" sqref="D18"/>
    </sheetView>
  </sheetViews>
  <sheetFormatPr defaultColWidth="9.140625" defaultRowHeight="15"/>
  <cols>
    <col min="3" max="3" width="9.57421875" style="0" customWidth="1"/>
    <col min="10" max="10" width="0.2890625" style="0" customWidth="1"/>
    <col min="11" max="11" width="20.00390625" style="0" hidden="1" customWidth="1"/>
    <col min="13" max="13" width="0" style="0" hidden="1" customWidth="1"/>
  </cols>
  <sheetData>
    <row r="1" spans="1:13" ht="18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6.5" customHeight="1">
      <c r="A2" s="764" t="s">
        <v>172</v>
      </c>
      <c r="B2" s="764"/>
      <c r="C2" s="764"/>
      <c r="D2" s="764"/>
      <c r="E2" s="764"/>
      <c r="F2" s="764"/>
      <c r="G2" s="764"/>
      <c r="H2" s="764"/>
      <c r="I2" s="764"/>
      <c r="J2" s="77"/>
      <c r="K2" s="77"/>
      <c r="L2" s="77"/>
      <c r="M2" s="77"/>
    </row>
    <row r="3" spans="1:13" ht="50.25" customHeight="1">
      <c r="A3" s="761" t="s">
        <v>252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7"/>
      <c r="M3" s="77"/>
    </row>
    <row r="4" spans="1:13" ht="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5">
      <c r="A5" s="765" t="s">
        <v>116</v>
      </c>
      <c r="B5" s="765"/>
      <c r="C5" s="765"/>
      <c r="D5" s="765"/>
      <c r="E5" s="765"/>
      <c r="F5" s="765"/>
      <c r="G5" s="765"/>
      <c r="H5" s="765"/>
      <c r="I5" s="765"/>
      <c r="J5" s="77"/>
      <c r="K5" s="77"/>
      <c r="L5" s="77"/>
      <c r="M5" s="77"/>
    </row>
    <row r="6" spans="1:13" ht="66.75" customHeight="1">
      <c r="A6" s="763" t="s">
        <v>199</v>
      </c>
      <c r="B6" s="763"/>
      <c r="C6" s="763"/>
      <c r="D6" s="763"/>
      <c r="E6" s="763"/>
      <c r="F6" s="763"/>
      <c r="G6" s="763"/>
      <c r="H6" s="763"/>
      <c r="I6" s="763"/>
      <c r="J6" s="763"/>
      <c r="K6" s="763"/>
      <c r="L6" s="77"/>
      <c r="M6" s="77"/>
    </row>
    <row r="7" spans="1:13" ht="31.5" customHeight="1">
      <c r="A7" s="759" t="s">
        <v>129</v>
      </c>
      <c r="B7" s="761"/>
      <c r="C7" s="761"/>
      <c r="D7" s="761"/>
      <c r="E7" s="761"/>
      <c r="F7" s="761"/>
      <c r="G7" s="761"/>
      <c r="H7" s="761"/>
      <c r="I7" s="761"/>
      <c r="J7" s="480"/>
      <c r="K7" s="480"/>
      <c r="L7" s="77"/>
      <c r="M7" s="77"/>
    </row>
    <row r="8" spans="1:13" ht="23.25" customHeight="1">
      <c r="A8" s="765" t="s">
        <v>173</v>
      </c>
      <c r="B8" s="765"/>
      <c r="C8" s="765"/>
      <c r="D8" s="765"/>
      <c r="E8" s="765"/>
      <c r="F8" s="765"/>
      <c r="G8" s="765"/>
      <c r="H8" s="765"/>
      <c r="I8" s="765"/>
      <c r="J8" s="77"/>
      <c r="K8" s="77"/>
      <c r="L8" s="77"/>
      <c r="M8" s="77"/>
    </row>
    <row r="9" spans="1:13" ht="5.2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ht="34.5" customHeight="1">
      <c r="A10" s="762" t="s">
        <v>200</v>
      </c>
      <c r="B10" s="762"/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2"/>
    </row>
    <row r="11" spans="1:13" ht="1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1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3" ht="7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3" ht="15">
      <c r="A14" s="77" t="s">
        <v>339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3" ht="16.5" customHeight="1">
      <c r="A15" s="77" t="s">
        <v>340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5">
      <c r="A16" s="77" t="s">
        <v>341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5">
      <c r="A18" s="77"/>
      <c r="B18" s="77"/>
      <c r="C18" s="77"/>
      <c r="D18" s="77"/>
      <c r="E18" s="77"/>
      <c r="F18" s="29" t="s">
        <v>128</v>
      </c>
      <c r="G18" s="29"/>
      <c r="H18" s="29"/>
      <c r="I18" s="77"/>
      <c r="J18" s="77"/>
      <c r="K18" s="77"/>
      <c r="L18" s="77"/>
      <c r="M18" s="77"/>
    </row>
    <row r="19" spans="1:13" ht="18" customHeight="1">
      <c r="A19" s="77"/>
      <c r="B19" s="77"/>
      <c r="C19" s="77"/>
      <c r="D19" s="77"/>
      <c r="E19" s="77"/>
      <c r="F19" s="77" t="s">
        <v>115</v>
      </c>
      <c r="G19" s="77"/>
      <c r="H19" s="77"/>
      <c r="I19" s="77"/>
      <c r="J19" s="77"/>
      <c r="K19" s="77"/>
      <c r="L19" s="77"/>
      <c r="M19" s="77"/>
    </row>
    <row r="20" spans="1:13" ht="1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1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15.7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</sheetData>
  <sheetProtection selectLockedCells="1" selectUnlockedCells="1"/>
  <mergeCells count="7">
    <mergeCell ref="A7:I7"/>
    <mergeCell ref="A10:M10"/>
    <mergeCell ref="A3:K3"/>
    <mergeCell ref="A6:K6"/>
    <mergeCell ref="A2:I2"/>
    <mergeCell ref="A5:I5"/>
    <mergeCell ref="A8:I8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Računovostvo</cp:lastModifiedBy>
  <cp:lastPrinted>2019-10-29T10:38:18Z</cp:lastPrinted>
  <dcterms:created xsi:type="dcterms:W3CDTF">2016-09-16T09:16:19Z</dcterms:created>
  <dcterms:modified xsi:type="dcterms:W3CDTF">2019-10-29T11:03:00Z</dcterms:modified>
  <cp:category/>
  <cp:version/>
  <cp:contentType/>
  <cp:contentStatus/>
</cp:coreProperties>
</file>