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5"/>
  </bookViews>
  <sheets>
    <sheet name="1. Opći dio" sheetId="1" r:id="rId1"/>
    <sheet name="2. Račun prihoda i rashoda" sheetId="2" r:id="rId2"/>
    <sheet name="Izvori financiranja, funkcijska" sheetId="3" r:id="rId3"/>
    <sheet name="B. Račun financiranja" sheetId="4" r:id="rId4"/>
    <sheet name="3. Posebni dio" sheetId="5" r:id="rId5"/>
    <sheet name="Zadnja str. Proračuna " sheetId="6" r:id="rId6"/>
  </sheets>
  <definedNames>
    <definedName name="_xlnm.Print_Area" localSheetId="0">'1. Opći dio'!$A$1:$K$31</definedName>
    <definedName name="_xlnm.Print_Area" localSheetId="1">'2. Račun prihoda i rashoda'!$A$1:$K$139</definedName>
    <definedName name="_xlnm.Print_Area" localSheetId="4">'3. Posebni dio'!$A$1:$I$391</definedName>
    <definedName name="_xlnm.Print_Area" localSheetId="5">'Zadnja str. Proračuna '!$A$1:$K$25</definedName>
  </definedNames>
  <calcPr fullCalcOnLoad="1"/>
</workbook>
</file>

<file path=xl/sharedStrings.xml><?xml version="1.0" encoding="utf-8"?>
<sst xmlns="http://schemas.openxmlformats.org/spreadsheetml/2006/main" count="789" uniqueCount="334">
  <si>
    <t xml:space="preserve">        I. OPĆI DIO</t>
  </si>
  <si>
    <t>Članak 1.</t>
  </si>
  <si>
    <t>A) RAČUN PRIHODA I RASHODA</t>
  </si>
  <si>
    <t xml:space="preserve">    Neto zaduživanje/financiranje</t>
  </si>
  <si>
    <t>Članak 2.</t>
  </si>
  <si>
    <t>Razred</t>
  </si>
  <si>
    <t>Skupina</t>
  </si>
  <si>
    <t>Podskupina</t>
  </si>
  <si>
    <t>Prihodi od poreza</t>
  </si>
  <si>
    <t>Porez i prirez na dohodak od nesamostalnog rada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</si>
  <si>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</si>
  <si>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</si>
  <si>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</si>
  <si>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</si>
  <si>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</si>
  <si>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</si>
  <si>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</si>
  <si>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</si>
  <si>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</si>
  <si>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</si>
  <si>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</si>
  <si>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</si>
  <si>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UKUPNO RASHODI/IZDACI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</si>
  <si>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</si>
  <si>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</si>
  <si>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</si>
  <si>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</si>
  <si>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</si>
  <si>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</si>
  <si>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</si>
  <si>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</si>
  <si>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</si>
  <si>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</si>
  <si>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vremena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</si>
  <si>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</si>
  <si>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</si>
  <si>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</si>
  <si>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</si>
  <si>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</si>
  <si>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</si>
  <si>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</si>
  <si>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</si>
  <si>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</si>
  <si>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</si>
  <si>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</si>
  <si>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Rashodi za nabavu proizvedene dugotrajne imovine</t>
  </si>
  <si>
    <t>Građevinski objekti</t>
  </si>
  <si>
    <t>Postrojenja i oprema</t>
  </si>
  <si>
    <t>Nematerijalna proizvedena imovina</t>
  </si>
  <si>
    <t xml:space="preserve">PRIMICI OD FINANCIJSKE IMOVINE I ZADUŽIVANJA </t>
  </si>
  <si>
    <t>UKUPNI RASHODI/IZDACI</t>
  </si>
  <si>
    <t xml:space="preserve">Razdjel 001 PREDSTAVNIČKA I IZVRŠNA TIJELA </t>
  </si>
  <si>
    <t>Glava 00101 Predstavnička i izvršna tijela</t>
  </si>
  <si>
    <t xml:space="preserve">Naknade troškova zaposlenima </t>
  </si>
  <si>
    <t>Razdjel 002 JEDINSTVENI UPRAVNI ODJEL</t>
  </si>
  <si>
    <t>Glava 00201 Jedinstveni upravni odjel</t>
  </si>
  <si>
    <t>Doprinosi na plaću</t>
  </si>
  <si>
    <t>Naknada troškova zaposlenima</t>
  </si>
  <si>
    <t>B) RAČUN FINANCIRANJA</t>
  </si>
  <si>
    <t>Naziv računa prihoda i rashoda ekonomske klasifikacije</t>
  </si>
  <si>
    <t>Odjeljak</t>
  </si>
  <si>
    <t xml:space="preserve">Stalni porezi na nepokretnu imovini </t>
  </si>
  <si>
    <t>Povremeni porezi na imovinu</t>
  </si>
  <si>
    <t>Porez na promet</t>
  </si>
  <si>
    <t>Porezi na korištenje dobara ili izvođenje aktivnosti</t>
  </si>
  <si>
    <t>Tekuće pomoći proračunu iz drugih proračuna</t>
  </si>
  <si>
    <t>Kapitalne pomoći proračunu iz drugih proračuna</t>
  </si>
  <si>
    <t>Tekuće pomoći od izvanproračunskih korisnika</t>
  </si>
  <si>
    <t>Kamate na oročena sredstva i depozite po viđenju</t>
  </si>
  <si>
    <t>Prihodi od zateznih kamata</t>
  </si>
  <si>
    <t>Prihodi od zakupa i iznajmljivanja imovine</t>
  </si>
  <si>
    <t>Ostali prihodi od nefinancijske imovinje</t>
  </si>
  <si>
    <t>Naknada za korištenje nefinancijske imovine</t>
  </si>
  <si>
    <t>Županijske, gradske i općinske pristojbe i naknade</t>
  </si>
  <si>
    <t>Ostale pristojbe i naknade</t>
  </si>
  <si>
    <t>Ostali nespomenuti prihodi</t>
  </si>
  <si>
    <t>Prihodi vodnoga godpodarstva</t>
  </si>
  <si>
    <t>Doprinosi za šume</t>
  </si>
  <si>
    <t>Komunalne naknade</t>
  </si>
  <si>
    <t xml:space="preserve">Komunalni doprinosi </t>
  </si>
  <si>
    <t>Plaće za redovan rad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</si>
  <si>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</si>
  <si>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</si>
  <si>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</si>
  <si>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</si>
  <si>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</si>
  <si>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</si>
  <si>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</si>
  <si>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</si>
  <si>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</si>
  <si>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</si>
  <si>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</si>
  <si>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</si>
  <si>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</si>
  <si>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</si>
  <si>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</si>
  <si>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</si>
  <si>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</si>
  <si>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</si>
  <si>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</si>
  <si>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</si>
  <si>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</si>
  <si>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</si>
  <si>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Bankarske usluge i usluge platnog prometa</t>
  </si>
  <si>
    <t>Zatezne kamate</t>
  </si>
  <si>
    <t>Naknade građanima i kućanstvima u novcu</t>
  </si>
  <si>
    <t>Tekuće donacije o novcu</t>
  </si>
  <si>
    <t>Tekuće donacije u novcu</t>
  </si>
  <si>
    <t>Ostala nematerijalna proizvedena imovina</t>
  </si>
  <si>
    <t>Sitni inventar i auto gume</t>
  </si>
  <si>
    <t>Uređaji, strojevi i oprema za ostale namjene</t>
  </si>
  <si>
    <t>II. POSEBNI DIO</t>
  </si>
  <si>
    <t xml:space="preserve">BROJČANA OZNAKA I NAZIV RAZDJELA I GLAVE </t>
  </si>
  <si>
    <t>Razdjel 001 PREDSTAVNIČKA I IZVRŠNA TIJELA</t>
  </si>
  <si>
    <t>Glava 00101 PREDSTAVNIČKA I IZVRŠNA TIJELA</t>
  </si>
  <si>
    <t xml:space="preserve">  Igor Tomić, univ.bacc.ing.mech.</t>
  </si>
  <si>
    <t xml:space="preserve">   Članak 6.</t>
  </si>
  <si>
    <t>Kapitalne pomoći</t>
  </si>
  <si>
    <t>Subvencije trgovačkim društvima u javnom sektoru</t>
  </si>
  <si>
    <t xml:space="preserve">Subvencije </t>
  </si>
  <si>
    <t>Naknada troškova osobama izvan radnog odnosa</t>
  </si>
  <si>
    <t>Zemljište</t>
  </si>
  <si>
    <t>Naknade građanima i kućanstvima u naravi</t>
  </si>
  <si>
    <t>Prihodi od prodaje proizvoda i robe te pruženih usluga i prihodi od donacija</t>
  </si>
  <si>
    <t>Donacije od pravnih i fizičkih osoba izvan općeg proračuna</t>
  </si>
  <si>
    <t>Subvencije</t>
  </si>
  <si>
    <t>Ostali nespomenuti financijski rashodi</t>
  </si>
  <si>
    <t xml:space="preserve">Članak 3. </t>
  </si>
  <si>
    <t xml:space="preserve">                 PREDSJEDNIK:</t>
  </si>
  <si>
    <t>III. ZAVRŠNA ODREDBA</t>
  </si>
  <si>
    <t>Tekuće donacije u naravi</t>
  </si>
  <si>
    <t>Poslovni objekti</t>
  </si>
  <si>
    <t>Ostali građevinski objekti</t>
  </si>
  <si>
    <t>Izdaci za financijsku imovinu i otplate zajmova</t>
  </si>
  <si>
    <t>Izdaci za dionice i udjele u glavnici</t>
  </si>
  <si>
    <t>Dionice i udjeli u glavnici trgovačkih društava u javnom sektoru</t>
  </si>
  <si>
    <t>IZDACI ZA FINANCIJSKU IMOVINU I OTPLATE ZAJMOVA</t>
  </si>
  <si>
    <t>Uredska oprema i namještaj</t>
  </si>
  <si>
    <t>Kazne, penali i naknade štete</t>
  </si>
  <si>
    <t>Naknade šteta pravnim i fizičkim osobama</t>
  </si>
  <si>
    <t>Kapitalne pomoći trgovačkim društvima u javnoim sektoru</t>
  </si>
  <si>
    <t>Prihodi poslovanja</t>
  </si>
  <si>
    <t>Rashodi za zapolsene</t>
  </si>
  <si>
    <t>Naknade građanima i kućanstvima n atemelju osiguranja i druge naknade</t>
  </si>
  <si>
    <t>Brojčana oznaka i naziv izvora financiranja</t>
  </si>
  <si>
    <t>01     OPĆI PRIHODI I PRIMICI</t>
  </si>
  <si>
    <t>6</t>
  </si>
  <si>
    <t>05      POMOĆI</t>
  </si>
  <si>
    <t>04       PRIHODI ZA POSEBNE NAMJENE</t>
  </si>
  <si>
    <t>05     POMOĆI</t>
  </si>
  <si>
    <t>04    PRIHODI ZA POSEBNE NAMJENE</t>
  </si>
  <si>
    <t>Brojčana oznaka i naziv funkcijske klasifikacije</t>
  </si>
  <si>
    <t>01     OPĆE JAVNE USLUGE</t>
  </si>
  <si>
    <t>03     JAVNI RED I SIGURNOST</t>
  </si>
  <si>
    <t>06     USLUGE UNAPREĐENJA STANOVANJA I ZAJEDNICE</t>
  </si>
  <si>
    <t>08     REKREACIJA, KULTURA I RELIGIJA</t>
  </si>
  <si>
    <t>09     OBRAZOVANJE</t>
  </si>
  <si>
    <t>10     SOCIJALNA ZAŠTITA</t>
  </si>
  <si>
    <t>Naziv računa primitaka i izdataka ekonomske klasifikacije</t>
  </si>
  <si>
    <t>Analitički račun</t>
  </si>
  <si>
    <t>8</t>
  </si>
  <si>
    <t xml:space="preserve">SVEUKUPNO RASHODI </t>
  </si>
  <si>
    <t>SVEUKUPNO RASHODI</t>
  </si>
  <si>
    <t>SVEUKUPNO PRIMICI</t>
  </si>
  <si>
    <t>Naziv razdjela i glave, programa, aktivnosti i projekta, te računa ekonomske klasifikacije</t>
  </si>
  <si>
    <t xml:space="preserve">Naknade osobama izvan radnog odnosa </t>
  </si>
  <si>
    <t>Naknade građanima i kućanstvima na osiguranja i drugih naknada</t>
  </si>
  <si>
    <t>08   NAMJENSKI PRIMICI OD ZADUŽIVANJA</t>
  </si>
  <si>
    <t xml:space="preserve">                RAČUN FINANCIRANJA - ANALITIKA</t>
  </si>
  <si>
    <t xml:space="preserve">Članak 4. </t>
  </si>
  <si>
    <t xml:space="preserve">      Članak 5.</t>
  </si>
  <si>
    <t xml:space="preserve">   Članak 7.</t>
  </si>
  <si>
    <t xml:space="preserve">         Tablica 1.: Prihodi i rashodi prema ekonomskoj klasifikaciji</t>
  </si>
  <si>
    <t xml:space="preserve">        Tablica 2.: Prihodi i rashodi prema izvorima financiranja</t>
  </si>
  <si>
    <t xml:space="preserve">         Tablica 3.: Rashodi prema funkcijskoj klasifikaciji</t>
  </si>
  <si>
    <t xml:space="preserve">          Tablica 1.: Račun financiranja prema ekonomskoj klasifikaciji</t>
  </si>
  <si>
    <t>Tablica 2.: Račun financiranja prema izvorima financiranja</t>
  </si>
  <si>
    <t xml:space="preserve">         Tablica 2.: Rashodi i izdaci Proračuna po programskoj klasifikaciji izvršeni su kako slijedi:</t>
  </si>
  <si>
    <t xml:space="preserve">       B) RAČUN FINANCIRANJA</t>
  </si>
  <si>
    <t>Prihodi od prodaje nefinancijske imovine</t>
  </si>
  <si>
    <t>Kapitalne pomoći temeljem prijenosa EU sredstava</t>
  </si>
  <si>
    <t>Subvencije trgovačkim društvima, zadrugama, poljoprivrednicima i obrtnicima izvan javnog sektora</t>
  </si>
  <si>
    <t>Pomoći dane u inozemstvo i unutar općeg proračuna</t>
  </si>
  <si>
    <t>Pomoći proračunskim korisnicima drugih proračuna</t>
  </si>
  <si>
    <t>Kamate za primljene zajmove</t>
  </si>
  <si>
    <t>Kamate za primljene zajmove od banaka i ostalih fiancijskih institucija izvan javnog sektora</t>
  </si>
  <si>
    <t>Troškovi sudskih postupaka</t>
  </si>
  <si>
    <t>07   PRIHODI OD PRODAJE ILI ZAMJENE NEFINANCIJSKE IMOVINE</t>
  </si>
  <si>
    <t>7</t>
  </si>
  <si>
    <t>71</t>
  </si>
  <si>
    <t>4</t>
  </si>
  <si>
    <t>Pomoći dane u inozemstvu i unutar opće države</t>
  </si>
  <si>
    <t>Izdaci za otplatu glavnice primljenih kredita i zajmova</t>
  </si>
  <si>
    <t>Otplata glavnice prilmljenih kredita i zajmova od kreditnih i ostalih financijskih institucija izvan javnog sektora</t>
  </si>
  <si>
    <t>SVEUKUPNO IZDACI</t>
  </si>
  <si>
    <t>PROGRAM 100 Djelatnost predstavničkih, izvršnih tijela, mjesne samouprave i radnih tijela</t>
  </si>
  <si>
    <t xml:space="preserve"> Aktivnost A100001 Redovna djelatnost</t>
  </si>
  <si>
    <t>Donice i udjeli u glavnici trgovačkih društava u javnom sektoru</t>
  </si>
  <si>
    <t>Program 101 DJELATNOST - JEDINSTVENOG UPRAVNOG ODJELA</t>
  </si>
  <si>
    <t>Aktivnost 101001 Administrativni poslovi</t>
  </si>
  <si>
    <t>Projekt K101001 Nabava dugotrajne imovine</t>
  </si>
  <si>
    <t>Aktivnost A101002 Javni radovi</t>
  </si>
  <si>
    <t>Program 102 ODRŽAVANJE KOMUNALNE INFRASTRUKTURE</t>
  </si>
  <si>
    <t xml:space="preserve">T 102001 Održavanje nerazvrstanih cesta                                   </t>
  </si>
  <si>
    <t>Rashodi za nabavu nefinancijsku imovinu</t>
  </si>
  <si>
    <t>Tekuće pomoći proračunskim korisnicima drugih proračuna</t>
  </si>
  <si>
    <t>Indeks izvršenja 4/3*100</t>
  </si>
  <si>
    <t>Naknade šteta pravnim i fizičkim osobamam</t>
  </si>
  <si>
    <t>Otplata glavnice primljenih zajmova od tuzemnih kreditnih institucija izvan javnog sektora</t>
  </si>
  <si>
    <t>54431</t>
  </si>
  <si>
    <t>Otplata glavnice primljenih kredita od tuzemnih kreditnih institucija izvan javnog sektora - kratkoročnih</t>
  </si>
  <si>
    <t>Izvršenje za izvještajno razdoblje 2018. godine</t>
  </si>
  <si>
    <t>Izvorni plan za 2019. godinu</t>
  </si>
  <si>
    <t>Indeks izvršenja u odnosu na 2018. godinu 5/2*100</t>
  </si>
  <si>
    <t>Indeks izvršenja u odnosu na 2019. godinu 5/3*100</t>
  </si>
  <si>
    <t xml:space="preserve">     UKUPNI PRIHODI</t>
  </si>
  <si>
    <t xml:space="preserve">      UKUPNI RASHODI</t>
  </si>
  <si>
    <t xml:space="preserve">         Razlika - višak/manjak</t>
  </si>
  <si>
    <t>C) PRENESENA SREDSTVA</t>
  </si>
  <si>
    <t xml:space="preserve">      Ukupan donos viška/manjka iz prethodne(ih) godine</t>
  </si>
  <si>
    <t xml:space="preserve">      Višak/manjak + neto zaduživanja/financiranja</t>
  </si>
  <si>
    <t xml:space="preserve">     Višak/manjak koji se prenosi usljedeće razdoblje</t>
  </si>
  <si>
    <t>PRIHODI POSLOVANJA</t>
  </si>
  <si>
    <t>PRIHODI OD PRODAJE NEFINANCIJSKE IMOVINE</t>
  </si>
  <si>
    <t>UKUPNI PRIHODI = PRIHODI POSLOVANJA + PRIHODI OD PRODAJE NEFINANCIJSKE IMOVINE</t>
  </si>
  <si>
    <t>UKUPNI RASHODI = RASHODI POSLOVANJA + RASHODI ZA NABAVU NEFINANCIJSKE IMOVINE</t>
  </si>
  <si>
    <t>Ceste, željeznice i slični građevinski objekti</t>
  </si>
  <si>
    <t xml:space="preserve">  Primici od financijske imovine i zaduživanja </t>
  </si>
  <si>
    <t xml:space="preserve"> Primljeni krediti i zajmovi od krditnih i ostalih financijskih institucija izvan javnog sektora</t>
  </si>
  <si>
    <t xml:space="preserve"> Primljeni krediti i zajmovi od krditnih i ostalih financijskih institucija izvan javnog sektora - kratkoročni</t>
  </si>
  <si>
    <t>Indeks izvršenja u odnosu na 2018. godinu 3/2*100</t>
  </si>
  <si>
    <t xml:space="preserve"> Primici od financijske imovine i zaduživanja</t>
  </si>
  <si>
    <t>84</t>
  </si>
  <si>
    <t>Tekući plan za 2019. godinu</t>
  </si>
  <si>
    <t>Indeks izvršenja u odnosu na 2018. g. 5/2*100</t>
  </si>
  <si>
    <t>Indeks izvršenja u odnosu na 2019. g. 5/4*100</t>
  </si>
  <si>
    <t>PROGRAM 111 Javnih potreba za obavlajnje djelatnosti HGSS</t>
  </si>
  <si>
    <t>Aktivnost A111001 HGSS Stanica Koprivnica</t>
  </si>
  <si>
    <t>Aktivnost A110001 Vatrogastvo i civilna zaštita</t>
  </si>
  <si>
    <t>PROGRAM 110 Javne potreba u protupožarnoj i civilnoj zaštiti</t>
  </si>
  <si>
    <t>PROGRAM 109 Javne potrebe u sportu</t>
  </si>
  <si>
    <t>Aktivnost  A109001 Djelatnost sportskih udruga</t>
  </si>
  <si>
    <t xml:space="preserve">Aktivnost A108005 Pomoć za ogrijev                                   </t>
  </si>
  <si>
    <t xml:space="preserve">Aktivnost A108004 Sufinanciranje potreba bolesnih i nemoćnih - Crveni križ               </t>
  </si>
  <si>
    <t xml:space="preserve">Aktivnost A108003 Pomoć za novorođenčad                                    </t>
  </si>
  <si>
    <t xml:space="preserve">Aktivnost A108002 Sufinanciranje prehrane učenicima u školskim kuhinjama                                    </t>
  </si>
  <si>
    <t xml:space="preserve">Aktivnost A108001 Socijalno ugrožena kućanstva      </t>
  </si>
  <si>
    <t>PROGRAM 108 Javne potrebe u socijalnoj skrbi</t>
  </si>
  <si>
    <t xml:space="preserve">Aktivnost 107003 Nagrade učenicima i mentorima za postignute uspjehe                                   </t>
  </si>
  <si>
    <t>PROGRAM 107 Javne potrebe u osnovnom školstvu</t>
  </si>
  <si>
    <t xml:space="preserve">Aktivnost A107002 Nabava opreme za školstvo i pripomoć školama      </t>
  </si>
  <si>
    <t>PROGRAM 106  Javne potrebe u predškolskom odgoju</t>
  </si>
  <si>
    <t xml:space="preserve">Aktivnost A106001  Provođenje programa dječjeg vrtića i male škole                            </t>
  </si>
  <si>
    <t>PROGRAM 105 Javne potrebe u kulturi i razvoju organizacija civilnog društva</t>
  </si>
  <si>
    <t>Aktivnost  105001 Održavanje kulturnih i sahralnih objekata</t>
  </si>
  <si>
    <t>Aktivnost  105002 Ostale društvene i vjerske organizacije</t>
  </si>
  <si>
    <t>Projekt T104001 Subvencije trgovačkim društvima, zadrugama, poljoprivrednicima, obrtnicima</t>
  </si>
  <si>
    <t>Projekt K104021 Izmjene i dopune Prostornog plana uređenja Općine Kalnik</t>
  </si>
  <si>
    <t>Projekt K104020 Strateški razvojni program Općine Kalnik</t>
  </si>
  <si>
    <t>Projekt K104008 Zdravstvena ambulanta</t>
  </si>
  <si>
    <t>Projekt K104006 Rekonstrukcija i dogradnja Dom hrvatskih branitelja Kalnik - Life Kalnik d.o.o.</t>
  </si>
  <si>
    <t>Projekt K104003 Rekonstrukcija i dogradnja Društvenog doma Gornje Borje</t>
  </si>
  <si>
    <t>Projekt K104002 Rekonstrukcija i dogradnja Društvenog doma Potok Kalnički</t>
  </si>
  <si>
    <t>Projekt K103010 Šumski putovi</t>
  </si>
  <si>
    <t>Projekt K103009 Tržnica Kalnik</t>
  </si>
  <si>
    <t xml:space="preserve">Projekt K103007 Groblja - razglas, javna energetski neovisna rasvjeta i projektna dokumentacija  za izgradnju groblja                           </t>
  </si>
  <si>
    <t xml:space="preserve">Projekt K103004 Rekonstrukcija - uređenje Trga Stjepana Radića u Kalniku      </t>
  </si>
  <si>
    <t xml:space="preserve">Projekt K103001 Rekonstrukcija nerzvrstanih cesta    </t>
  </si>
  <si>
    <t>Program 103 GRADNJE OBJEKATA I UREĐAJA KOMUNALNE INFRASTRUKTURE</t>
  </si>
  <si>
    <t xml:space="preserve">Projekt T102009 Veterinarsko-higijeničarske usluge                      </t>
  </si>
  <si>
    <t xml:space="preserve">Projekt T102008 Deratizacija i dezunsekcija                          </t>
  </si>
  <si>
    <t xml:space="preserve">Projet T102007 Održavanje javne rasvjete                              </t>
  </si>
  <si>
    <t xml:space="preserve">Projekt T102006 Održavanje čistoće javnih površina                     </t>
  </si>
  <si>
    <t>T 102005 Održavanje groblja i usluga ukopa</t>
  </si>
  <si>
    <t xml:space="preserve">Projet T102004 Održavanje građevina, uređaja i predmeta javne namjene                         </t>
  </si>
  <si>
    <t>T 102003 Održavanje javnih zelenih površina</t>
  </si>
  <si>
    <t>Projekt T102002 Održavanje građevina javne odvodnje oborinskih voda</t>
  </si>
  <si>
    <t>Aktivnost A100010 Povećanje temeljnog kapitala trgovačkim društvima</t>
  </si>
  <si>
    <t>A100009 Elementarne nepogode</t>
  </si>
  <si>
    <t xml:space="preserve"> Aktivnost  A100008  Članarine</t>
  </si>
  <si>
    <t xml:space="preserve"> Aktivnost  A100007  Dan Općine</t>
  </si>
  <si>
    <t>Aktivnost  A100006 Donacije, sponzorstva, manifestacije</t>
  </si>
  <si>
    <t xml:space="preserve"> Aktivnost  A100005 Informiranje i odnosi s javnošću</t>
  </si>
  <si>
    <t>Aktivnost  100004 Rad političkih stranaka</t>
  </si>
  <si>
    <t>Aktivnost A100003 Izvanredni i nepredviđeni rashodi - proračunska zaliha</t>
  </si>
  <si>
    <t>Aktivnost A100002 Finaciranje i zaduživanje</t>
  </si>
  <si>
    <t xml:space="preserve">Aktivnost A107001 Nabava udžbenika od 1. do 8. razreda                  </t>
  </si>
  <si>
    <t>Kapitalne pomoći trgovačkim društvima u javnom sektoru</t>
  </si>
  <si>
    <t>Urešaji, strojevi i oprema za ostale namjene</t>
  </si>
  <si>
    <t>Intelektualane i osobne usluge</t>
  </si>
  <si>
    <t>Naknada za prijevoz, za rad na terenu i odvojeni život</t>
  </si>
  <si>
    <t>Ostale nakande troškova zaposlenima</t>
  </si>
  <si>
    <t>PROGRAM 104 Prostornog uređenja i unapređenja stanovanja</t>
  </si>
  <si>
    <t xml:space="preserve">        A)  RAČUN PRIHODA I RASHODA</t>
  </si>
  <si>
    <t xml:space="preserve">GODIŠNJI IZVJEŠTAJ O IZVRŠENJU PRORAČUNA OPĆINE KALNIK ZA 2019. GODINU </t>
  </si>
  <si>
    <t xml:space="preserve">        Proračun Općine Kalnik za 2019. godinu i projekcije za 2020. i 2021. godinu ("Službeni glasnik Koprivničko-križevačke županije" broj 24/18, 11/19. i 22/19) (u daljnjem tekstu: Proračun) izvršen je kako slijedi:</t>
  </si>
  <si>
    <t xml:space="preserve">        Prihodi i rashodi prema ekonomskoj klasifikaciji (Tablica 1.), izvorima financiranja (Tablica 2.,) te rashodi prema funkcijskoj klasifikaciji (Tablica 3.) utvrđeni u Računu prihoda i rashoda izvršeni su kako slijedi:</t>
  </si>
  <si>
    <t>Izvršenje za 2019. godinu</t>
  </si>
  <si>
    <t>Prihodi od prodaje proizvedene dugotrajne imovine</t>
  </si>
  <si>
    <t>Prihodi od prodaje postrojenja i opreme</t>
  </si>
  <si>
    <t>04     EKONOMSKI POSLOVI</t>
  </si>
  <si>
    <t>05     ZAŠTITA OKOLIŠA</t>
  </si>
  <si>
    <t xml:space="preserve">       U Računu financiranja primici i izdaci prema ekonomskoj klasifikaciji (Tablica 1.), te primici i izdaci prema izvorima financiranja (Tablica 2.) izvršeni su u kako slijedi:</t>
  </si>
  <si>
    <t xml:space="preserve">          Izvršenje rashoda i izdataka Proračuna po organizacijskoj klasifikaciji (Tablica 1.) i po programskoj klasifikaciji (Tablica 2.) je sljedeće:</t>
  </si>
  <si>
    <t xml:space="preserve">         Tablica 1.: Rashodi i izdaci Proračuna po organizacijskoj klasifikaciji izvršeni su kako slijedi:</t>
  </si>
  <si>
    <t xml:space="preserve">        Izvještaj o provedbi Plana razvojnih programa Općine Kalnik za 2019. godinu nalazi se u prilogu ovog Godišnjeg izvještaja o izvršenju Proračuna te je njegov sastavni dio.</t>
  </si>
  <si>
    <t xml:space="preserve">         Izvještaj o zaduživanju na domaćem i stranom tržištu novca i kapitala, Izvještaj o korištenju Proračunske zalihe, Izvještaj o danim jamstvima i izdacima po jamstvima i Obrazloženje ostvarenja prihoda i primitaka, rashoda i izdataka, nalaze se u prilogu ovog Godišnjeg izvještaja o izvršenju Proračuna te su njegov sastavni dio.</t>
  </si>
  <si>
    <t>08   NAMJENSKI PRIMICI</t>
  </si>
  <si>
    <t>Primici od financijske imovine i zaduživanja</t>
  </si>
  <si>
    <t>Primici od zaduživanja</t>
  </si>
  <si>
    <t>06  DONACIJE</t>
  </si>
  <si>
    <t>66</t>
  </si>
  <si>
    <t>SVEUKUPNO PRIHODI I PRIMICI</t>
  </si>
  <si>
    <t>Materijalna imovina - prirodna bogatstva</t>
  </si>
  <si>
    <t>Naknada za korištenje privatnog automobila u službene svrhe</t>
  </si>
  <si>
    <t>Kamate za primljene zajmove od banaka i ostalih financijskih insti</t>
  </si>
  <si>
    <t>Naknade troškova osobama izvan radnog odnosa</t>
  </si>
  <si>
    <t>Kazne, upravne mjere i ostali prihodi</t>
  </si>
  <si>
    <t>Kazne i upravne mjere</t>
  </si>
  <si>
    <t>Ostale kazne</t>
  </si>
  <si>
    <t>Ostali prihodi</t>
  </si>
  <si>
    <t>Mjesni samodoprinos</t>
  </si>
  <si>
    <t xml:space="preserve">        Prihodi poslovanja (6)</t>
  </si>
  <si>
    <t xml:space="preserve">        Prihodi od prodaje nefinancijske imovine (7)</t>
  </si>
  <si>
    <t xml:space="preserve">         Rashodi poslovanja (3)</t>
  </si>
  <si>
    <t xml:space="preserve">         Rashodi za nabavu nefinancijske imovine (4)</t>
  </si>
  <si>
    <t xml:space="preserve">        Primici od financijske imovine i zaduživanja (8)</t>
  </si>
  <si>
    <t xml:space="preserve">        Izdaci za financijsku imovinu i otplate zajmova (5)</t>
  </si>
  <si>
    <t>68</t>
  </si>
  <si>
    <t xml:space="preserve">     Ovaj Godišnji izvještaj o izvršenju Proračuna objavit će se u "Službenom glasniku                                       Koprivničko-križevačke županije".</t>
  </si>
  <si>
    <t>KLASA: 400-05/20-01/01</t>
  </si>
  <si>
    <t>URBROJ: 2137/23-20-1</t>
  </si>
  <si>
    <t>Kalnik, 14. lipnja 2020.</t>
  </si>
  <si>
    <t xml:space="preserve">          Na temelju članka 110. Zakona o proračunu ("Narodne novine'' broj 87/08., 136/12. i 15/15.) i članka 32. Statuta Općine Kalnik (''Službeni glasnik Koprivničko-križevačke županije" broj 5/13, 4/18. i 4/20), Općinsko vijeće Općine Kalnik na 19. sjednici održanoj 14. lipnja 2020. donijelo je
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</si>
</sst>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;[Red]#,##0.00"/>
    <numFmt numFmtId="167" formatCode="00000"/>
    <numFmt numFmtId="168" formatCode="[$-41A]d\.\ mmmm\ yyyy\."/>
    <numFmt numFmtId="169" formatCode="#,##0.00_ ;\-#,##0.00\ 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sz val="1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9"/>
      </left>
      <right>
        <color indexed="63"/>
      </right>
      <top style="thin"/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9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8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780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 locked="0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20" fillId="8" borderId="10" xfId="0" applyFont="1" applyFill="1" applyBorder="1" applyAlignment="1" applyProtection="1">
      <alignment horizontal="center" vertical="center"/>
      <protection locked="0"/>
    </xf>
    <xf numFmtId="0" fontId="20" fillId="8" borderId="10" xfId="0" applyFont="1" applyFill="1" applyBorder="1" applyAlignment="1" applyProtection="1">
      <alignment vertical="center" wrapText="1"/>
      <protection locked="0"/>
    </xf>
    <xf numFmtId="4" fontId="20" fillId="8" borderId="10" xfId="0" applyNumberFormat="1" applyFont="1" applyFill="1" applyBorder="1" applyAlignment="1">
      <alignment/>
    </xf>
    <xf numFmtId="0" fontId="17" fillId="8" borderId="10" xfId="0" applyFont="1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locked="0"/>
    </xf>
    <xf numFmtId="0" fontId="17" fillId="8" borderId="10" xfId="0" applyFont="1" applyFill="1" applyBorder="1" applyAlignment="1" applyProtection="1">
      <alignment/>
      <protection locked="0"/>
    </xf>
    <xf numFmtId="4" fontId="17" fillId="8" borderId="10" xfId="0" applyNumberFormat="1" applyFont="1" applyFill="1" applyBorder="1" applyAlignment="1">
      <alignment/>
    </xf>
    <xf numFmtId="0" fontId="17" fillId="0" borderId="10" xfId="0" applyFont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>
      <alignment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Border="1" applyAlignment="1" applyProtection="1">
      <alignment horizontal="center" vertical="center"/>
      <protection locked="0"/>
    </xf>
    <xf numFmtId="4" fontId="23" fillId="8" borderId="10" xfId="0" applyNumberFormat="1" applyFont="1" applyFill="1" applyBorder="1" applyAlignment="1">
      <alignment/>
    </xf>
    <xf numFmtId="0" fontId="22" fillId="8" borderId="10" xfId="0" applyFont="1" applyFill="1" applyBorder="1" applyAlignment="1" applyProtection="1">
      <alignment horizontal="center" vertical="center"/>
      <protection locked="0"/>
    </xf>
    <xf numFmtId="0" fontId="23" fillId="8" borderId="10" xfId="0" applyFont="1" applyFill="1" applyBorder="1" applyAlignment="1" applyProtection="1">
      <alignment horizontal="center" vertical="center"/>
      <protection locked="0"/>
    </xf>
    <xf numFmtId="0" fontId="22" fillId="8" borderId="10" xfId="0" applyFont="1" applyFill="1" applyBorder="1" applyAlignment="1" applyProtection="1">
      <alignment horizontal="right" vertical="center"/>
      <protection locked="0"/>
    </xf>
    <xf numFmtId="49" fontId="17" fillId="8" borderId="10" xfId="0" applyNumberFormat="1" applyFont="1" applyFill="1" applyBorder="1" applyAlignment="1" applyProtection="1">
      <alignment wrapText="1"/>
      <protection locked="0"/>
    </xf>
    <xf numFmtId="4" fontId="17" fillId="24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/>
      <protection locked="0"/>
    </xf>
    <xf numFmtId="4" fontId="17" fillId="0" borderId="10" xfId="0" applyNumberFormat="1" applyFont="1" applyFill="1" applyBorder="1" applyAlignment="1">
      <alignment vertical="center"/>
    </xf>
    <xf numFmtId="4" fontId="17" fillId="8" borderId="10" xfId="0" applyNumberFormat="1" applyFont="1" applyFill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17" fillId="24" borderId="10" xfId="0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7" fillId="24" borderId="13" xfId="0" applyFon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horizontal="right" vertical="center"/>
      <protection locked="0"/>
    </xf>
    <xf numFmtId="0" fontId="17" fillId="24" borderId="10" xfId="0" applyFont="1" applyFill="1" applyBorder="1" applyAlignment="1" applyProtection="1">
      <alignment horizontal="right" vertical="center"/>
      <protection locked="0"/>
    </xf>
    <xf numFmtId="4" fontId="17" fillId="0" borderId="11" xfId="0" applyNumberFormat="1" applyFon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25" fillId="24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left" wrapText="1"/>
    </xf>
    <xf numFmtId="0" fontId="27" fillId="0" borderId="10" xfId="0" applyFont="1" applyBorder="1" applyAlignment="1">
      <alignment wrapText="1"/>
    </xf>
    <xf numFmtId="1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right" wrapText="1"/>
    </xf>
    <xf numFmtId="0" fontId="24" fillId="0" borderId="10" xfId="0" applyFont="1" applyBorder="1" applyAlignment="1">
      <alignment wrapText="1"/>
    </xf>
    <xf numFmtId="4" fontId="17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26" fillId="24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17" fillId="0" borderId="0" xfId="0" applyNumberFormat="1" applyFont="1" applyAlignment="1">
      <alignment horizontal="center" vertical="center"/>
    </xf>
    <xf numFmtId="1" fontId="0" fillId="0" borderId="15" xfId="0" applyNumberFormat="1" applyBorder="1" applyAlignment="1" applyProtection="1">
      <alignment horizontal="center" vertical="center"/>
      <protection locked="0"/>
    </xf>
    <xf numFmtId="4" fontId="20" fillId="8" borderId="15" xfId="0" applyNumberFormat="1" applyFont="1" applyFill="1" applyBorder="1" applyAlignment="1">
      <alignment/>
    </xf>
    <xf numFmtId="4" fontId="17" fillId="8" borderId="15" xfId="0" applyNumberFormat="1" applyFont="1" applyFill="1" applyBorder="1" applyAlignment="1">
      <alignment/>
    </xf>
    <xf numFmtId="4" fontId="23" fillId="8" borderId="15" xfId="0" applyNumberFormat="1" applyFont="1" applyFill="1" applyBorder="1" applyAlignment="1">
      <alignment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textRotation="180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4" fontId="20" fillId="8" borderId="12" xfId="0" applyNumberFormat="1" applyFont="1" applyFill="1" applyBorder="1" applyAlignment="1">
      <alignment/>
    </xf>
    <xf numFmtId="4" fontId="17" fillId="8" borderId="12" xfId="0" applyNumberFormat="1" applyFont="1" applyFill="1" applyBorder="1" applyAlignment="1">
      <alignment/>
    </xf>
    <xf numFmtId="4" fontId="23" fillId="8" borderId="12" xfId="0" applyNumberFormat="1" applyFont="1" applyFill="1" applyBorder="1" applyAlignment="1">
      <alignment/>
    </xf>
    <xf numFmtId="0" fontId="24" fillId="0" borderId="2" xfId="0" applyFont="1" applyBorder="1" applyAlignment="1" applyProtection="1">
      <alignment/>
      <protection locked="0"/>
    </xf>
    <xf numFmtId="0" fontId="27" fillId="0" borderId="2" xfId="0" applyFont="1" applyBorder="1" applyAlignment="1" applyProtection="1">
      <alignment horizontal="center" vertical="center" textRotation="180"/>
      <protection locked="0"/>
    </xf>
    <xf numFmtId="0" fontId="24" fillId="0" borderId="1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right" vertical="center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7" fillId="24" borderId="17" xfId="0" applyFont="1" applyFill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24" borderId="17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 applyProtection="1">
      <alignment horizontal="right" vertical="center"/>
      <protection locked="0"/>
    </xf>
    <xf numFmtId="1" fontId="24" fillId="0" borderId="17" xfId="0" applyNumberFormat="1" applyFont="1" applyBorder="1" applyAlignment="1">
      <alignment horizontal="right" wrapText="1"/>
    </xf>
    <xf numFmtId="0" fontId="24" fillId="0" borderId="17" xfId="0" applyFont="1" applyBorder="1" applyAlignment="1">
      <alignment wrapText="1"/>
    </xf>
    <xf numFmtId="0" fontId="0" fillId="24" borderId="17" xfId="0" applyFill="1" applyBorder="1" applyAlignment="1" applyProtection="1">
      <alignment horizontal="center" vertical="center"/>
      <protection locked="0"/>
    </xf>
    <xf numFmtId="4" fontId="23" fillId="0" borderId="12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4" fontId="24" fillId="0" borderId="13" xfId="0" applyNumberFormat="1" applyFont="1" applyBorder="1" applyAlignment="1" applyProtection="1">
      <alignment vertical="center"/>
      <protection/>
    </xf>
    <xf numFmtId="4" fontId="24" fillId="0" borderId="13" xfId="0" applyNumberFormat="1" applyFont="1" applyBorder="1" applyAlignment="1" applyProtection="1">
      <alignment vertical="center"/>
      <protection locked="0"/>
    </xf>
    <xf numFmtId="4" fontId="24" fillId="8" borderId="12" xfId="0" applyNumberFormat="1" applyFont="1" applyFill="1" applyBorder="1" applyAlignment="1">
      <alignment/>
    </xf>
    <xf numFmtId="4" fontId="24" fillId="8" borderId="15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31" fillId="0" borderId="17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/>
      <protection locked="0"/>
    </xf>
    <xf numFmtId="0" fontId="24" fillId="0" borderId="17" xfId="0" applyFont="1" applyBorder="1" applyAlignment="1" applyProtection="1">
      <alignment/>
      <protection locked="0"/>
    </xf>
    <xf numFmtId="4" fontId="0" fillId="24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4" fontId="23" fillId="8" borderId="19" xfId="0" applyNumberFormat="1" applyFont="1" applyFill="1" applyBorder="1" applyAlignment="1">
      <alignment/>
    </xf>
    <xf numFmtId="4" fontId="23" fillId="8" borderId="20" xfId="0" applyNumberFormat="1" applyFont="1" applyFill="1" applyBorder="1" applyAlignment="1">
      <alignment/>
    </xf>
    <xf numFmtId="4" fontId="23" fillId="0" borderId="17" xfId="0" applyNumberFormat="1" applyFont="1" applyFill="1" applyBorder="1" applyAlignment="1">
      <alignment/>
    </xf>
    <xf numFmtId="0" fontId="22" fillId="25" borderId="17" xfId="0" applyFont="1" applyFill="1" applyBorder="1" applyAlignment="1" applyProtection="1">
      <alignment horizontal="center" vertical="center"/>
      <protection locked="0"/>
    </xf>
    <xf numFmtId="4" fontId="23" fillId="25" borderId="17" xfId="0" applyNumberFormat="1" applyFont="1" applyFill="1" applyBorder="1" applyAlignment="1">
      <alignment/>
    </xf>
    <xf numFmtId="0" fontId="23" fillId="25" borderId="17" xfId="0" applyFont="1" applyFill="1" applyBorder="1" applyAlignment="1" applyProtection="1">
      <alignment horizontal="center" vertical="center"/>
      <protection locked="0"/>
    </xf>
    <xf numFmtId="0" fontId="17" fillId="25" borderId="17" xfId="0" applyFont="1" applyFill="1" applyBorder="1" applyAlignment="1" applyProtection="1">
      <alignment horizontal="right"/>
      <protection locked="0"/>
    </xf>
    <xf numFmtId="0" fontId="27" fillId="25" borderId="17" xfId="0" applyFont="1" applyFill="1" applyBorder="1" applyAlignment="1" applyProtection="1">
      <alignment/>
      <protection locked="0"/>
    </xf>
    <xf numFmtId="4" fontId="17" fillId="25" borderId="17" xfId="0" applyNumberFormat="1" applyFont="1" applyFill="1" applyBorder="1" applyAlignment="1" applyProtection="1">
      <alignment/>
      <protection locked="0"/>
    </xf>
    <xf numFmtId="1" fontId="24" fillId="0" borderId="21" xfId="0" applyNumberFormat="1" applyFont="1" applyBorder="1" applyAlignment="1">
      <alignment horizontal="right" wrapText="1"/>
    </xf>
    <xf numFmtId="0" fontId="24" fillId="0" borderId="21" xfId="0" applyFont="1" applyBorder="1" applyAlignment="1">
      <alignment wrapText="1"/>
    </xf>
    <xf numFmtId="0" fontId="17" fillId="0" borderId="17" xfId="0" applyFont="1" applyBorder="1" applyAlignment="1" applyProtection="1">
      <alignment horizontal="right" vertical="center"/>
      <protection locked="0"/>
    </xf>
    <xf numFmtId="1" fontId="27" fillId="0" borderId="17" xfId="0" applyNumberFormat="1" applyFont="1" applyBorder="1" applyAlignment="1">
      <alignment horizontal="right" wrapText="1"/>
    </xf>
    <xf numFmtId="0" fontId="27" fillId="0" borderId="17" xfId="0" applyFont="1" applyBorder="1" applyAlignment="1">
      <alignment wrapText="1"/>
    </xf>
    <xf numFmtId="4" fontId="17" fillId="0" borderId="17" xfId="0" applyNumberFormat="1" applyFont="1" applyBorder="1" applyAlignment="1">
      <alignment/>
    </xf>
    <xf numFmtId="0" fontId="0" fillId="8" borderId="11" xfId="0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 horizontal="right" vertical="center"/>
      <protection locked="0"/>
    </xf>
    <xf numFmtId="0" fontId="23" fillId="8" borderId="11" xfId="0" applyFont="1" applyFill="1" applyBorder="1" applyAlignment="1" applyProtection="1">
      <alignment vertical="center"/>
      <protection locked="0"/>
    </xf>
    <xf numFmtId="4" fontId="23" fillId="8" borderId="11" xfId="0" applyNumberFormat="1" applyFont="1" applyFill="1" applyBorder="1" applyAlignment="1">
      <alignment vertical="center"/>
    </xf>
    <xf numFmtId="0" fontId="27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32" fillId="0" borderId="17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4" fontId="17" fillId="0" borderId="17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>
      <alignment horizontal="left" wrapText="1"/>
    </xf>
    <xf numFmtId="0" fontId="17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right" vertical="center"/>
      <protection locked="0"/>
    </xf>
    <xf numFmtId="49" fontId="17" fillId="24" borderId="11" xfId="0" applyNumberFormat="1" applyFont="1" applyFill="1" applyBorder="1" applyAlignment="1" applyProtection="1">
      <alignment vertical="center" wrapText="1"/>
      <protection locked="0"/>
    </xf>
    <xf numFmtId="4" fontId="23" fillId="0" borderId="19" xfId="0" applyNumberFormat="1" applyFont="1" applyFill="1" applyBorder="1" applyAlignment="1">
      <alignment/>
    </xf>
    <xf numFmtId="4" fontId="23" fillId="0" borderId="20" xfId="0" applyNumberFormat="1" applyFont="1" applyFill="1" applyBorder="1" applyAlignment="1">
      <alignment/>
    </xf>
    <xf numFmtId="0" fontId="24" fillId="0" borderId="17" xfId="0" applyFont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vertical="center"/>
      <protection locked="0"/>
    </xf>
    <xf numFmtId="4" fontId="24" fillId="0" borderId="10" xfId="0" applyNumberFormat="1" applyFont="1" applyBorder="1" applyAlignment="1" applyProtection="1">
      <alignment vertical="center"/>
      <protection locked="0"/>
    </xf>
    <xf numFmtId="4" fontId="25" fillId="0" borderId="12" xfId="0" applyNumberFormat="1" applyFont="1" applyFill="1" applyBorder="1" applyAlignment="1">
      <alignment/>
    </xf>
    <xf numFmtId="4" fontId="25" fillId="0" borderId="15" xfId="0" applyNumberFormat="1" applyFont="1" applyFill="1" applyBorder="1" applyAlignment="1">
      <alignment/>
    </xf>
    <xf numFmtId="0" fontId="0" fillId="26" borderId="17" xfId="0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right" vertical="center"/>
      <protection locked="0"/>
    </xf>
    <xf numFmtId="4" fontId="17" fillId="26" borderId="10" xfId="0" applyNumberFormat="1" applyFont="1" applyFill="1" applyBorder="1" applyAlignment="1">
      <alignment vertical="center"/>
    </xf>
    <xf numFmtId="0" fontId="0" fillId="8" borderId="17" xfId="0" applyFill="1" applyBorder="1" applyAlignment="1" applyProtection="1">
      <alignment horizontal="center" vertical="center"/>
      <protection locked="0"/>
    </xf>
    <xf numFmtId="0" fontId="0" fillId="8" borderId="17" xfId="0" applyFill="1" applyBorder="1" applyAlignment="1" applyProtection="1">
      <alignment horizontal="right" vertical="center"/>
      <protection locked="0"/>
    </xf>
    <xf numFmtId="0" fontId="17" fillId="8" borderId="17" xfId="0" applyFont="1" applyFill="1" applyBorder="1" applyAlignment="1" applyProtection="1">
      <alignment vertical="center"/>
      <protection locked="0"/>
    </xf>
    <xf numFmtId="4" fontId="24" fillId="0" borderId="10" xfId="0" applyNumberFormat="1" applyFont="1" applyBorder="1" applyAlignment="1">
      <alignment/>
    </xf>
    <xf numFmtId="0" fontId="33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/>
      <protection locked="0"/>
    </xf>
    <xf numFmtId="166" fontId="30" fillId="0" borderId="10" xfId="0" applyNumberFormat="1" applyFont="1" applyFill="1" applyBorder="1" applyAlignment="1" applyProtection="1">
      <alignment/>
      <protection locked="0"/>
    </xf>
    <xf numFmtId="166" fontId="30" fillId="0" borderId="14" xfId="0" applyNumberFormat="1" applyFont="1" applyFill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right"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4" fontId="24" fillId="24" borderId="10" xfId="0" applyNumberFormat="1" applyFont="1" applyFill="1" applyBorder="1" applyAlignment="1" applyProtection="1">
      <alignment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right"/>
      <protection locked="0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right"/>
      <protection locked="0"/>
    </xf>
    <xf numFmtId="4" fontId="24" fillId="0" borderId="17" xfId="0" applyNumberFormat="1" applyFont="1" applyBorder="1" applyAlignment="1" applyProtection="1">
      <alignment/>
      <protection locked="0"/>
    </xf>
    <xf numFmtId="4" fontId="25" fillId="0" borderId="17" xfId="0" applyNumberFormat="1" applyFont="1" applyFill="1" applyBorder="1" applyAlignment="1">
      <alignment/>
    </xf>
    <xf numFmtId="0" fontId="27" fillId="24" borderId="17" xfId="0" applyFont="1" applyFill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7" fillId="24" borderId="17" xfId="0" applyFont="1" applyFill="1" applyBorder="1" applyAlignment="1" applyProtection="1">
      <alignment vertical="center"/>
      <protection locked="0"/>
    </xf>
    <xf numFmtId="4" fontId="27" fillId="0" borderId="10" xfId="0" applyNumberFormat="1" applyFont="1" applyBorder="1" applyAlignment="1">
      <alignment vertical="center"/>
    </xf>
    <xf numFmtId="0" fontId="27" fillId="0" borderId="17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right" vertical="center"/>
      <protection locked="0"/>
    </xf>
    <xf numFmtId="4" fontId="24" fillId="0" borderId="24" xfId="0" applyNumberFormat="1" applyFont="1" applyBorder="1" applyAlignment="1">
      <alignment/>
    </xf>
    <xf numFmtId="4" fontId="24" fillId="0" borderId="17" xfId="0" applyNumberFormat="1" applyFont="1" applyBorder="1" applyAlignment="1">
      <alignment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right" vertical="center"/>
      <protection locked="0"/>
    </xf>
    <xf numFmtId="0" fontId="24" fillId="0" borderId="25" xfId="0" applyFont="1" applyBorder="1" applyAlignment="1" applyProtection="1">
      <alignment vertical="center"/>
      <protection locked="0"/>
    </xf>
    <xf numFmtId="4" fontId="24" fillId="0" borderId="24" xfId="0" applyNumberFormat="1" applyFont="1" applyBorder="1" applyAlignment="1" applyProtection="1">
      <alignment vertical="center"/>
      <protection locked="0"/>
    </xf>
    <xf numFmtId="4" fontId="24" fillId="0" borderId="17" xfId="0" applyNumberFormat="1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right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right" vertical="center"/>
      <protection locked="0"/>
    </xf>
    <xf numFmtId="0" fontId="24" fillId="0" borderId="24" xfId="0" applyFont="1" applyBorder="1" applyAlignment="1" applyProtection="1">
      <alignment vertical="center"/>
      <protection locked="0"/>
    </xf>
    <xf numFmtId="4" fontId="24" fillId="0" borderId="13" xfId="0" applyNumberFormat="1" applyFont="1" applyBorder="1" applyAlignment="1" applyProtection="1">
      <alignment vertical="center"/>
      <protection locked="0"/>
    </xf>
    <xf numFmtId="4" fontId="30" fillId="0" borderId="12" xfId="0" applyNumberFormat="1" applyFont="1" applyFill="1" applyBorder="1" applyAlignment="1">
      <alignment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 wrapText="1"/>
      <protection locked="0"/>
    </xf>
    <xf numFmtId="4" fontId="20" fillId="0" borderId="10" xfId="0" applyNumberFormat="1" applyFont="1" applyFill="1" applyBorder="1" applyAlignment="1">
      <alignment/>
    </xf>
    <xf numFmtId="4" fontId="20" fillId="0" borderId="12" xfId="0" applyNumberFormat="1" applyFont="1" applyFill="1" applyBorder="1" applyAlignment="1">
      <alignment/>
    </xf>
    <xf numFmtId="4" fontId="20" fillId="0" borderId="15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 wrapText="1"/>
    </xf>
    <xf numFmtId="0" fontId="35" fillId="0" borderId="0" xfId="54" applyFont="1">
      <alignment/>
      <protection/>
    </xf>
    <xf numFmtId="0" fontId="1" fillId="0" borderId="0" xfId="54">
      <alignment/>
      <protection/>
    </xf>
    <xf numFmtId="0" fontId="34" fillId="0" borderId="0" xfId="54" applyFont="1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wrapText="1"/>
      <protection/>
    </xf>
    <xf numFmtId="4" fontId="1" fillId="0" borderId="0" xfId="54" applyNumberFormat="1" applyFont="1">
      <alignment/>
      <protection/>
    </xf>
    <xf numFmtId="0" fontId="32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 locked="0"/>
    </xf>
    <xf numFmtId="4" fontId="37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37" fillId="0" borderId="0" xfId="54" applyFont="1">
      <alignment/>
      <protection/>
    </xf>
    <xf numFmtId="0" fontId="37" fillId="0" borderId="0" xfId="54" applyFont="1" applyAlignment="1">
      <alignment wrapText="1"/>
      <protection/>
    </xf>
    <xf numFmtId="0" fontId="27" fillId="0" borderId="10" xfId="0" applyFont="1" applyBorder="1" applyAlignment="1" applyProtection="1">
      <alignment horizontal="center" vertical="center" textRotation="180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5" fillId="27" borderId="0" xfId="54" applyFont="1" applyFill="1" applyBorder="1" applyAlignment="1">
      <alignment wrapText="1"/>
      <protection/>
    </xf>
    <xf numFmtId="0" fontId="27" fillId="0" borderId="26" xfId="0" applyFont="1" applyBorder="1" applyAlignment="1" applyProtection="1">
      <alignment horizontal="center" vertical="center" textRotation="180"/>
      <protection locked="0"/>
    </xf>
    <xf numFmtId="0" fontId="27" fillId="0" borderId="10" xfId="0" applyFont="1" applyBorder="1" applyAlignment="1" applyProtection="1">
      <alignment horizontal="center" vertical="center" textRotation="180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>
      <alignment/>
    </xf>
    <xf numFmtId="0" fontId="24" fillId="0" borderId="28" xfId="0" applyFont="1" applyBorder="1" applyAlignment="1" applyProtection="1">
      <alignment horizontal="center" vertical="center"/>
      <protection locked="0"/>
    </xf>
    <xf numFmtId="1" fontId="24" fillId="0" borderId="2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Border="1" applyAlignment="1" applyProtection="1">
      <alignment horizontal="center" vertical="center"/>
      <protection locked="0"/>
    </xf>
    <xf numFmtId="4" fontId="27" fillId="27" borderId="21" xfId="0" applyNumberFormat="1" applyFont="1" applyFill="1" applyBorder="1" applyAlignment="1">
      <alignment/>
    </xf>
    <xf numFmtId="49" fontId="24" fillId="0" borderId="27" xfId="0" applyNumberFormat="1" applyFont="1" applyBorder="1" applyAlignment="1">
      <alignment/>
    </xf>
    <xf numFmtId="49" fontId="24" fillId="0" borderId="31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49" fontId="24" fillId="0" borderId="33" xfId="0" applyNumberFormat="1" applyFont="1" applyBorder="1" applyAlignment="1">
      <alignment/>
    </xf>
    <xf numFmtId="49" fontId="27" fillId="0" borderId="33" xfId="0" applyNumberFormat="1" applyFont="1" applyBorder="1" applyAlignment="1">
      <alignment/>
    </xf>
    <xf numFmtId="4" fontId="27" fillId="0" borderId="33" xfId="0" applyNumberFormat="1" applyFont="1" applyBorder="1" applyAlignment="1">
      <alignment/>
    </xf>
    <xf numFmtId="49" fontId="27" fillId="0" borderId="17" xfId="0" applyNumberFormat="1" applyFont="1" applyBorder="1" applyAlignment="1">
      <alignment/>
    </xf>
    <xf numFmtId="49" fontId="27" fillId="0" borderId="17" xfId="0" applyNumberFormat="1" applyFont="1" applyBorder="1" applyAlignment="1">
      <alignment horizontal="right"/>
    </xf>
    <xf numFmtId="4" fontId="27" fillId="0" borderId="17" xfId="0" applyNumberFormat="1" applyFont="1" applyBorder="1" applyAlignment="1">
      <alignment/>
    </xf>
    <xf numFmtId="49" fontId="24" fillId="0" borderId="17" xfId="0" applyNumberFormat="1" applyFont="1" applyBorder="1" applyAlignment="1">
      <alignment horizontal="right"/>
    </xf>
    <xf numFmtId="4" fontId="24" fillId="0" borderId="17" xfId="0" applyNumberFormat="1" applyFont="1" applyBorder="1" applyAlignment="1">
      <alignment/>
    </xf>
    <xf numFmtId="4" fontId="30" fillId="0" borderId="17" xfId="0" applyNumberFormat="1" applyFont="1" applyFill="1" applyBorder="1" applyAlignment="1">
      <alignment/>
    </xf>
    <xf numFmtId="49" fontId="24" fillId="0" borderId="21" xfId="0" applyNumberFormat="1" applyFont="1" applyBorder="1" applyAlignment="1">
      <alignment horizontal="right"/>
    </xf>
    <xf numFmtId="4" fontId="24" fillId="0" borderId="21" xfId="0" applyNumberFormat="1" applyFont="1" applyBorder="1" applyAlignment="1">
      <alignment/>
    </xf>
    <xf numFmtId="4" fontId="30" fillId="0" borderId="21" xfId="0" applyNumberFormat="1" applyFont="1" applyFill="1" applyBorder="1" applyAlignment="1">
      <alignment/>
    </xf>
    <xf numFmtId="49" fontId="24" fillId="0" borderId="31" xfId="0" applyNumberFormat="1" applyFont="1" applyBorder="1" applyAlignment="1">
      <alignment horizontal="right"/>
    </xf>
    <xf numFmtId="4" fontId="24" fillId="0" borderId="31" xfId="0" applyNumberFormat="1" applyFont="1" applyBorder="1" applyAlignment="1">
      <alignment/>
    </xf>
    <xf numFmtId="4" fontId="24" fillId="0" borderId="32" xfId="0" applyNumberFormat="1" applyFont="1" applyBorder="1" applyAlignment="1">
      <alignment/>
    </xf>
    <xf numFmtId="49" fontId="27" fillId="0" borderId="33" xfId="0" applyNumberFormat="1" applyFont="1" applyBorder="1" applyAlignment="1">
      <alignment horizontal="left"/>
    </xf>
    <xf numFmtId="0" fontId="27" fillId="0" borderId="33" xfId="0" applyFont="1" applyBorder="1" applyAlignment="1">
      <alignment/>
    </xf>
    <xf numFmtId="4" fontId="24" fillId="0" borderId="0" xfId="0" applyNumberFormat="1" applyFont="1" applyAlignment="1">
      <alignment/>
    </xf>
    <xf numFmtId="0" fontId="24" fillId="27" borderId="21" xfId="0" applyFont="1" applyFill="1" applyBorder="1" applyAlignment="1">
      <alignment/>
    </xf>
    <xf numFmtId="0" fontId="27" fillId="27" borderId="21" xfId="0" applyFont="1" applyFill="1" applyBorder="1" applyAlignment="1">
      <alignment/>
    </xf>
    <xf numFmtId="0" fontId="27" fillId="0" borderId="31" xfId="0" applyFont="1" applyBorder="1" applyAlignment="1">
      <alignment/>
    </xf>
    <xf numFmtId="4" fontId="27" fillId="0" borderId="31" xfId="0" applyNumberFormat="1" applyFont="1" applyBorder="1" applyAlignment="1">
      <alignment/>
    </xf>
    <xf numFmtId="4" fontId="27" fillId="0" borderId="32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2" xfId="0" applyFont="1" applyBorder="1" applyAlignment="1">
      <alignment/>
    </xf>
    <xf numFmtId="0" fontId="24" fillId="0" borderId="32" xfId="0" applyFont="1" applyFill="1" applyBorder="1" applyAlignment="1">
      <alignment/>
    </xf>
    <xf numFmtId="0" fontId="24" fillId="0" borderId="32" xfId="0" applyFont="1" applyFill="1" applyBorder="1" applyAlignment="1">
      <alignment wrapText="1"/>
    </xf>
    <xf numFmtId="0" fontId="27" fillId="0" borderId="21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35" xfId="0" applyFont="1" applyFill="1" applyBorder="1" applyAlignment="1">
      <alignment/>
    </xf>
    <xf numFmtId="0" fontId="27" fillId="0" borderId="27" xfId="0" applyFont="1" applyBorder="1" applyAlignment="1">
      <alignment/>
    </xf>
    <xf numFmtId="0" fontId="27" fillId="0" borderId="32" xfId="0" applyFont="1" applyFill="1" applyBorder="1" applyAlignment="1">
      <alignment/>
    </xf>
    <xf numFmtId="0" fontId="24" fillId="0" borderId="35" xfId="0" applyFont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4" fontId="27" fillId="0" borderId="21" xfId="0" applyNumberFormat="1" applyFont="1" applyBorder="1" applyAlignment="1">
      <alignment/>
    </xf>
    <xf numFmtId="0" fontId="24" fillId="0" borderId="31" xfId="0" applyFont="1" applyFill="1" applyBorder="1" applyAlignment="1">
      <alignment/>
    </xf>
    <xf numFmtId="0" fontId="31" fillId="0" borderId="36" xfId="0" applyFont="1" applyBorder="1" applyAlignment="1" applyProtection="1">
      <alignment horizontal="center" vertical="center" textRotation="180"/>
      <protection locked="0"/>
    </xf>
    <xf numFmtId="0" fontId="31" fillId="0" borderId="37" xfId="0" applyFont="1" applyBorder="1" applyAlignment="1" applyProtection="1">
      <alignment horizontal="center" vertical="center" textRotation="180"/>
      <protection locked="0"/>
    </xf>
    <xf numFmtId="0" fontId="31" fillId="0" borderId="38" xfId="0" applyFont="1" applyBorder="1" applyAlignment="1" applyProtection="1">
      <alignment horizontal="center" vertical="center" textRotation="180"/>
      <protection locked="0"/>
    </xf>
    <xf numFmtId="0" fontId="31" fillId="0" borderId="32" xfId="0" applyFont="1" applyBorder="1" applyAlignment="1" applyProtection="1">
      <alignment horizontal="center" vertical="center"/>
      <protection locked="0"/>
    </xf>
    <xf numFmtId="0" fontId="36" fillId="0" borderId="39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 applyProtection="1">
      <alignment horizontal="center" vertical="center" wrapText="1"/>
      <protection locked="0"/>
    </xf>
    <xf numFmtId="0" fontId="31" fillId="0" borderId="41" xfId="0" applyFont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center" vertical="center" textRotation="180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43" xfId="0" applyFont="1" applyBorder="1" applyAlignment="1" applyProtection="1">
      <alignment horizontal="center" vertical="center" wrapText="1"/>
      <protection locked="0"/>
    </xf>
    <xf numFmtId="0" fontId="32" fillId="26" borderId="44" xfId="0" applyFont="1" applyFill="1" applyBorder="1" applyAlignment="1" applyProtection="1">
      <alignment horizontal="center" vertical="center"/>
      <protection locked="0"/>
    </xf>
    <xf numFmtId="0" fontId="32" fillId="26" borderId="13" xfId="0" applyFont="1" applyFill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25" borderId="17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43" xfId="0" applyFont="1" applyBorder="1" applyAlignment="1">
      <alignment/>
    </xf>
    <xf numFmtId="4" fontId="31" fillId="0" borderId="32" xfId="0" applyNumberFormat="1" applyFont="1" applyBorder="1" applyAlignment="1">
      <alignment/>
    </xf>
    <xf numFmtId="4" fontId="31" fillId="0" borderId="17" xfId="0" applyNumberFormat="1" applyFont="1" applyBorder="1" applyAlignment="1">
      <alignment/>
    </xf>
    <xf numFmtId="0" fontId="32" fillId="0" borderId="27" xfId="0" applyFont="1" applyBorder="1" applyAlignment="1">
      <alignment horizontal="center" vertical="center"/>
    </xf>
    <xf numFmtId="0" fontId="32" fillId="0" borderId="32" xfId="0" applyFont="1" applyBorder="1" applyAlignment="1">
      <alignment/>
    </xf>
    <xf numFmtId="4" fontId="32" fillId="0" borderId="32" xfId="0" applyNumberFormat="1" applyFont="1" applyBorder="1" applyAlignment="1">
      <alignment/>
    </xf>
    <xf numFmtId="4" fontId="32" fillId="0" borderId="17" xfId="0" applyNumberFormat="1" applyFont="1" applyBorder="1" applyAlignment="1">
      <alignment/>
    </xf>
    <xf numFmtId="0" fontId="32" fillId="0" borderId="34" xfId="0" applyFont="1" applyBorder="1" applyAlignment="1">
      <alignment/>
    </xf>
    <xf numFmtId="0" fontId="38" fillId="0" borderId="0" xfId="55" applyFont="1" applyFill="1" applyBorder="1">
      <alignment/>
      <protection/>
    </xf>
    <xf numFmtId="0" fontId="39" fillId="0" borderId="0" xfId="55" applyFont="1" applyFill="1" applyBorder="1">
      <alignment/>
      <protection/>
    </xf>
    <xf numFmtId="0" fontId="38" fillId="0" borderId="0" xfId="55" applyFont="1" applyFill="1" applyBorder="1" applyAlignment="1">
      <alignment wrapText="1"/>
      <protection/>
    </xf>
    <xf numFmtId="0" fontId="31" fillId="0" borderId="45" xfId="0" applyFont="1" applyBorder="1" applyAlignment="1" applyProtection="1">
      <alignment horizontal="center" vertical="center" textRotation="180"/>
      <protection locked="0"/>
    </xf>
    <xf numFmtId="0" fontId="31" fillId="0" borderId="46" xfId="0" applyFont="1" applyBorder="1" applyAlignment="1" applyProtection="1">
      <alignment horizontal="center" vertical="center"/>
      <protection locked="0"/>
    </xf>
    <xf numFmtId="0" fontId="31" fillId="26" borderId="47" xfId="0" applyFont="1" applyFill="1" applyBorder="1" applyAlignment="1" applyProtection="1">
      <alignment vertical="center"/>
      <protection locked="0"/>
    </xf>
    <xf numFmtId="0" fontId="31" fillId="25" borderId="27" xfId="0" applyFont="1" applyFill="1" applyBorder="1" applyAlignment="1">
      <alignment/>
    </xf>
    <xf numFmtId="4" fontId="31" fillId="25" borderId="31" xfId="0" applyNumberFormat="1" applyFont="1" applyFill="1" applyBorder="1" applyAlignment="1">
      <alignment/>
    </xf>
    <xf numFmtId="4" fontId="31" fillId="0" borderId="31" xfId="0" applyNumberFormat="1" applyFont="1" applyBorder="1" applyAlignment="1">
      <alignment/>
    </xf>
    <xf numFmtId="4" fontId="32" fillId="0" borderId="42" xfId="0" applyNumberFormat="1" applyFont="1" applyBorder="1" applyAlignment="1">
      <alignment/>
    </xf>
    <xf numFmtId="4" fontId="32" fillId="0" borderId="31" xfId="0" applyNumberFormat="1" applyFont="1" applyBorder="1" applyAlignment="1">
      <alignment/>
    </xf>
    <xf numFmtId="4" fontId="32" fillId="0" borderId="27" xfId="0" applyNumberFormat="1" applyFont="1" applyBorder="1" applyAlignment="1">
      <alignment/>
    </xf>
    <xf numFmtId="0" fontId="32" fillId="0" borderId="17" xfId="0" applyFont="1" applyBorder="1" applyAlignment="1">
      <alignment/>
    </xf>
    <xf numFmtId="0" fontId="36" fillId="0" borderId="40" xfId="0" applyFont="1" applyBorder="1" applyAlignment="1" applyProtection="1">
      <alignment horizontal="center" vertical="center" wrapText="1"/>
      <protection locked="0"/>
    </xf>
    <xf numFmtId="0" fontId="32" fillId="0" borderId="27" xfId="0" applyFont="1" applyBorder="1" applyAlignment="1">
      <alignment/>
    </xf>
    <xf numFmtId="0" fontId="32" fillId="0" borderId="28" xfId="0" applyFont="1" applyBorder="1" applyAlignment="1" applyProtection="1">
      <alignment horizontal="center" vertical="center"/>
      <protection locked="0"/>
    </xf>
    <xf numFmtId="1" fontId="32" fillId="0" borderId="24" xfId="0" applyNumberFormat="1" applyFont="1" applyBorder="1" applyAlignment="1" applyProtection="1">
      <alignment horizontal="center" vertical="center"/>
      <protection locked="0"/>
    </xf>
    <xf numFmtId="1" fontId="32" fillId="0" borderId="29" xfId="0" applyNumberFormat="1" applyFont="1" applyBorder="1" applyAlignment="1" applyProtection="1">
      <alignment horizontal="center" vertical="center"/>
      <protection locked="0"/>
    </xf>
    <xf numFmtId="1" fontId="32" fillId="0" borderId="30" xfId="0" applyNumberFormat="1" applyFont="1" applyBorder="1" applyAlignment="1" applyProtection="1">
      <alignment horizontal="center" vertical="center"/>
      <protection locked="0"/>
    </xf>
    <xf numFmtId="0" fontId="31" fillId="27" borderId="32" xfId="0" applyFont="1" applyFill="1" applyBorder="1" applyAlignment="1">
      <alignment/>
    </xf>
    <xf numFmtId="4" fontId="31" fillId="27" borderId="35" xfId="0" applyNumberFormat="1" applyFont="1" applyFill="1" applyBorder="1" applyAlignment="1">
      <alignment/>
    </xf>
    <xf numFmtId="4" fontId="31" fillId="27" borderId="21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31" xfId="0" applyFont="1" applyBorder="1" applyAlignment="1">
      <alignment/>
    </xf>
    <xf numFmtId="0" fontId="31" fillId="0" borderId="17" xfId="0" applyFont="1" applyBorder="1" applyAlignment="1">
      <alignment/>
    </xf>
    <xf numFmtId="4" fontId="31" fillId="0" borderId="33" xfId="0" applyNumberFormat="1" applyFont="1" applyBorder="1" applyAlignment="1">
      <alignment/>
    </xf>
    <xf numFmtId="0" fontId="32" fillId="0" borderId="42" xfId="0" applyFont="1" applyBorder="1" applyAlignment="1">
      <alignment/>
    </xf>
    <xf numFmtId="0" fontId="32" fillId="0" borderId="43" xfId="0" applyFont="1" applyBorder="1" applyAlignment="1">
      <alignment/>
    </xf>
    <xf numFmtId="0" fontId="31" fillId="27" borderId="21" xfId="0" applyFont="1" applyFill="1" applyBorder="1" applyAlignment="1">
      <alignment/>
    </xf>
    <xf numFmtId="0" fontId="31" fillId="0" borderId="32" xfId="0" applyFont="1" applyBorder="1" applyAlignment="1">
      <alignment/>
    </xf>
    <xf numFmtId="0" fontId="22" fillId="27" borderId="0" xfId="54" applyFont="1" applyFill="1" applyBorder="1">
      <alignment/>
      <protection/>
    </xf>
    <xf numFmtId="0" fontId="23" fillId="27" borderId="0" xfId="54" applyFont="1" applyFill="1" applyBorder="1">
      <alignment/>
      <protection/>
    </xf>
    <xf numFmtId="0" fontId="23" fillId="0" borderId="0" xfId="54" applyFont="1" applyFill="1" applyBorder="1" applyAlignment="1">
      <alignment vertical="top"/>
      <protection/>
    </xf>
    <xf numFmtId="0" fontId="22" fillId="0" borderId="0" xfId="54" applyFont="1" applyFill="1" applyBorder="1">
      <alignment/>
      <protection/>
    </xf>
    <xf numFmtId="0" fontId="23" fillId="0" borderId="0" xfId="54" applyFont="1" applyFill="1" applyBorder="1" applyAlignment="1">
      <alignment wrapText="1"/>
      <protection/>
    </xf>
    <xf numFmtId="4" fontId="23" fillId="0" borderId="0" xfId="54" applyNumberFormat="1" applyFont="1" applyFill="1" applyBorder="1">
      <alignment/>
      <protection/>
    </xf>
    <xf numFmtId="4" fontId="0" fillId="0" borderId="0" xfId="0" applyNumberFormat="1" applyFont="1" applyBorder="1" applyAlignment="1" applyProtection="1">
      <alignment vertical="center"/>
      <protection locked="0"/>
    </xf>
    <xf numFmtId="0" fontId="22" fillId="0" borderId="0" xfId="54" applyFont="1">
      <alignment/>
      <protection/>
    </xf>
    <xf numFmtId="0" fontId="22" fillId="0" borderId="0" xfId="54" applyFont="1" applyAlignment="1">
      <alignment/>
      <protection/>
    </xf>
    <xf numFmtId="0" fontId="22" fillId="0" borderId="0" xfId="55" applyFont="1" applyFill="1" applyBorder="1">
      <alignment/>
      <protection/>
    </xf>
    <xf numFmtId="0" fontId="23" fillId="28" borderId="17" xfId="0" applyFont="1" applyFill="1" applyBorder="1" applyAlignment="1" applyProtection="1">
      <alignment horizontal="center" vertical="center"/>
      <protection locked="0"/>
    </xf>
    <xf numFmtId="0" fontId="23" fillId="28" borderId="17" xfId="0" applyFont="1" applyFill="1" applyBorder="1" applyAlignment="1" applyProtection="1">
      <alignment horizontal="right" vertical="center"/>
      <protection locked="0"/>
    </xf>
    <xf numFmtId="49" fontId="17" fillId="28" borderId="17" xfId="0" applyNumberFormat="1" applyFont="1" applyFill="1" applyBorder="1" applyAlignment="1" applyProtection="1">
      <alignment wrapText="1"/>
      <protection locked="0"/>
    </xf>
    <xf numFmtId="4" fontId="17" fillId="28" borderId="17" xfId="0" applyNumberFormat="1" applyFont="1" applyFill="1" applyBorder="1" applyAlignment="1">
      <alignment/>
    </xf>
    <xf numFmtId="4" fontId="17" fillId="28" borderId="17" xfId="0" applyNumberFormat="1" applyFont="1" applyFill="1" applyBorder="1" applyAlignment="1">
      <alignment vertical="center"/>
    </xf>
    <xf numFmtId="4" fontId="23" fillId="28" borderId="17" xfId="0" applyNumberFormat="1" applyFont="1" applyFill="1" applyBorder="1" applyAlignment="1">
      <alignment/>
    </xf>
    <xf numFmtId="4" fontId="17" fillId="29" borderId="17" xfId="0" applyNumberFormat="1" applyFont="1" applyFill="1" applyBorder="1" applyAlignment="1" applyProtection="1">
      <alignment/>
      <protection locked="0"/>
    </xf>
    <xf numFmtId="4" fontId="17" fillId="29" borderId="17" xfId="0" applyNumberFormat="1" applyFont="1" applyFill="1" applyBorder="1" applyAlignment="1">
      <alignment vertical="center"/>
    </xf>
    <xf numFmtId="4" fontId="17" fillId="30" borderId="17" xfId="0" applyNumberFormat="1" applyFont="1" applyFill="1" applyBorder="1" applyAlignment="1">
      <alignment/>
    </xf>
    <xf numFmtId="4" fontId="23" fillId="29" borderId="17" xfId="0" applyNumberFormat="1" applyFont="1" applyFill="1" applyBorder="1" applyAlignment="1">
      <alignment/>
    </xf>
    <xf numFmtId="0" fontId="30" fillId="0" borderId="17" xfId="58" applyFont="1" applyFill="1" applyBorder="1" applyAlignment="1">
      <alignment horizontal="left" vertical="center" wrapText="1"/>
      <protection/>
    </xf>
    <xf numFmtId="0" fontId="33" fillId="0" borderId="12" xfId="0" applyFont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right"/>
      <protection locked="0"/>
    </xf>
    <xf numFmtId="0" fontId="24" fillId="0" borderId="24" xfId="0" applyFont="1" applyBorder="1" applyAlignment="1" applyProtection="1">
      <alignment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/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right" vertical="center"/>
      <protection locked="0"/>
    </xf>
    <xf numFmtId="0" fontId="24" fillId="24" borderId="17" xfId="0" applyFont="1" applyFill="1" applyBorder="1" applyAlignment="1" applyProtection="1">
      <alignment vertical="center"/>
      <protection locked="0"/>
    </xf>
    <xf numFmtId="4" fontId="24" fillId="0" borderId="10" xfId="0" applyNumberFormat="1" applyFont="1" applyBorder="1" applyAlignment="1">
      <alignment vertical="center"/>
    </xf>
    <xf numFmtId="4" fontId="30" fillId="0" borderId="15" xfId="0" applyNumberFormat="1" applyFont="1" applyFill="1" applyBorder="1" applyAlignment="1">
      <alignment/>
    </xf>
    <xf numFmtId="0" fontId="27" fillId="0" borderId="17" xfId="0" applyFont="1" applyBorder="1" applyAlignment="1" applyProtection="1">
      <alignment horizontal="right" vertical="center"/>
      <protection locked="0"/>
    </xf>
    <xf numFmtId="4" fontId="27" fillId="0" borderId="17" xfId="0" applyNumberFormat="1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32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49" fontId="24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/>
    </xf>
    <xf numFmtId="0" fontId="27" fillId="0" borderId="17" xfId="0" applyFont="1" applyBorder="1" applyAlignment="1">
      <alignment/>
    </xf>
    <xf numFmtId="0" fontId="24" fillId="0" borderId="17" xfId="0" applyFont="1" applyBorder="1" applyAlignment="1">
      <alignment/>
    </xf>
    <xf numFmtId="49" fontId="24" fillId="0" borderId="17" xfId="0" applyNumberFormat="1" applyFont="1" applyBorder="1" applyAlignment="1">
      <alignment horizontal="right"/>
    </xf>
    <xf numFmtId="49" fontId="27" fillId="0" borderId="17" xfId="0" applyNumberFormat="1" applyFont="1" applyBorder="1" applyAlignment="1">
      <alignment horizontal="right"/>
    </xf>
    <xf numFmtId="4" fontId="27" fillId="0" borderId="33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4" fontId="31" fillId="26" borderId="0" xfId="0" applyNumberFormat="1" applyFont="1" applyFill="1" applyBorder="1" applyAlignment="1">
      <alignment vertical="center"/>
    </xf>
    <xf numFmtId="0" fontId="30" fillId="0" borderId="17" xfId="57" applyFont="1" applyFill="1" applyBorder="1" applyAlignment="1">
      <alignment horizontal="left" vertical="center" wrapText="1"/>
      <protection/>
    </xf>
    <xf numFmtId="4" fontId="32" fillId="25" borderId="27" xfId="0" applyNumberFormat="1" applyFont="1" applyFill="1" applyBorder="1" applyAlignment="1">
      <alignment/>
    </xf>
    <xf numFmtId="0" fontId="32" fillId="0" borderId="27" xfId="0" applyNumberFormat="1" applyFont="1" applyBorder="1" applyAlignment="1">
      <alignment wrapText="1"/>
    </xf>
    <xf numFmtId="4" fontId="32" fillId="0" borderId="49" xfId="0" applyNumberFormat="1" applyFont="1" applyBorder="1" applyAlignment="1">
      <alignment/>
    </xf>
    <xf numFmtId="4" fontId="32" fillId="0" borderId="50" xfId="0" applyNumberFormat="1" applyFont="1" applyBorder="1" applyAlignment="1">
      <alignment/>
    </xf>
    <xf numFmtId="0" fontId="17" fillId="0" borderId="10" xfId="0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>
      <alignment/>
    </xf>
    <xf numFmtId="0" fontId="23" fillId="32" borderId="10" xfId="0" applyFont="1" applyFill="1" applyBorder="1" applyAlignment="1">
      <alignment wrapText="1"/>
    </xf>
    <xf numFmtId="4" fontId="17" fillId="32" borderId="10" xfId="0" applyNumberFormat="1" applyFont="1" applyFill="1" applyBorder="1" applyAlignment="1">
      <alignment/>
    </xf>
    <xf numFmtId="0" fontId="0" fillId="31" borderId="10" xfId="0" applyFill="1" applyBorder="1" applyAlignment="1">
      <alignment horizontal="center" vertical="center"/>
    </xf>
    <xf numFmtId="1" fontId="0" fillId="31" borderId="10" xfId="0" applyNumberFormat="1" applyFill="1" applyBorder="1" applyAlignment="1">
      <alignment horizontal="center" vertical="center"/>
    </xf>
    <xf numFmtId="1" fontId="25" fillId="31" borderId="10" xfId="0" applyNumberFormat="1" applyFont="1" applyFill="1" applyBorder="1" applyAlignment="1">
      <alignment wrapText="1"/>
    </xf>
    <xf numFmtId="4" fontId="17" fillId="31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1" fontId="0" fillId="32" borderId="10" xfId="0" applyNumberFormat="1" applyFill="1" applyBorder="1" applyAlignment="1">
      <alignment horizontal="center" vertical="center"/>
    </xf>
    <xf numFmtId="1" fontId="25" fillId="32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left" wrapText="1"/>
    </xf>
    <xf numFmtId="0" fontId="25" fillId="33" borderId="10" xfId="0" applyFont="1" applyFill="1" applyBorder="1" applyAlignment="1">
      <alignment wrapText="1"/>
    </xf>
    <xf numFmtId="4" fontId="23" fillId="33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 vertical="center"/>
    </xf>
    <xf numFmtId="1" fontId="23" fillId="36" borderId="10" xfId="0" applyNumberFormat="1" applyFont="1" applyFill="1" applyBorder="1" applyAlignment="1">
      <alignment wrapText="1"/>
    </xf>
    <xf numFmtId="0" fontId="23" fillId="36" borderId="10" xfId="0" applyFont="1" applyFill="1" applyBorder="1" applyAlignment="1">
      <alignment wrapText="1"/>
    </xf>
    <xf numFmtId="1" fontId="19" fillId="35" borderId="10" xfId="0" applyNumberFormat="1" applyFont="1" applyFill="1" applyBorder="1" applyAlignment="1">
      <alignment horizontal="center" vertical="center"/>
    </xf>
    <xf numFmtId="1" fontId="20" fillId="35" borderId="10" xfId="0" applyNumberFormat="1" applyFont="1" applyFill="1" applyBorder="1" applyAlignment="1">
      <alignment horizontal="left" wrapText="1"/>
    </xf>
    <xf numFmtId="0" fontId="20" fillId="35" borderId="10" xfId="0" applyFont="1" applyFill="1" applyBorder="1" applyAlignment="1">
      <alignment wrapText="1"/>
    </xf>
    <xf numFmtId="4" fontId="20" fillId="35" borderId="10" xfId="0" applyNumberFormat="1" applyFont="1" applyFill="1" applyBorder="1" applyAlignment="1">
      <alignment/>
    </xf>
    <xf numFmtId="0" fontId="19" fillId="37" borderId="10" xfId="0" applyFont="1" applyFill="1" applyBorder="1" applyAlignment="1">
      <alignment horizontal="center" vertical="center"/>
    </xf>
    <xf numFmtId="1" fontId="20" fillId="37" borderId="10" xfId="0" applyNumberFormat="1" applyFont="1" applyFill="1" applyBorder="1" applyAlignment="1">
      <alignment horizontal="center" vertical="center"/>
    </xf>
    <xf numFmtId="1" fontId="19" fillId="37" borderId="10" xfId="0" applyNumberFormat="1" applyFont="1" applyFill="1" applyBorder="1" applyAlignment="1">
      <alignment horizontal="left" wrapText="1"/>
    </xf>
    <xf numFmtId="0" fontId="20" fillId="37" borderId="10" xfId="0" applyFont="1" applyFill="1" applyBorder="1" applyAlignment="1">
      <alignment wrapText="1"/>
    </xf>
    <xf numFmtId="4" fontId="20" fillId="37" borderId="10" xfId="0" applyNumberFormat="1" applyFont="1" applyFill="1" applyBorder="1" applyAlignment="1">
      <alignment/>
    </xf>
    <xf numFmtId="4" fontId="17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 horizontal="center" vertical="center"/>
    </xf>
    <xf numFmtId="4" fontId="23" fillId="36" borderId="10" xfId="0" applyNumberFormat="1" applyFont="1" applyFill="1" applyBorder="1" applyAlignment="1">
      <alignment vertical="center"/>
    </xf>
    <xf numFmtId="4" fontId="17" fillId="38" borderId="10" xfId="0" applyNumberFormat="1" applyFont="1" applyFill="1" applyBorder="1" applyAlignment="1">
      <alignment/>
    </xf>
    <xf numFmtId="0" fontId="25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1" fontId="27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0" fontId="30" fillId="24" borderId="10" xfId="0" applyFont="1" applyFill="1" applyBorder="1" applyAlignment="1">
      <alignment wrapText="1"/>
    </xf>
    <xf numFmtId="1" fontId="17" fillId="34" borderId="10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/>
    </xf>
    <xf numFmtId="4" fontId="17" fillId="39" borderId="10" xfId="0" applyNumberFormat="1" applyFont="1" applyFill="1" applyBorder="1" applyAlignment="1">
      <alignment/>
    </xf>
    <xf numFmtId="49" fontId="41" fillId="0" borderId="17" xfId="57" applyNumberFormat="1" applyFont="1" applyFill="1" applyBorder="1" applyAlignment="1">
      <alignment horizontal="center" vertical="center" wrapText="1"/>
      <protection/>
    </xf>
    <xf numFmtId="0" fontId="41" fillId="0" borderId="17" xfId="57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1" fontId="28" fillId="0" borderId="10" xfId="0" applyNumberFormat="1" applyFont="1" applyFill="1" applyBorder="1" applyAlignment="1">
      <alignment wrapText="1"/>
    </xf>
    <xf numFmtId="1" fontId="27" fillId="0" borderId="10" xfId="0" applyNumberFormat="1" applyFont="1" applyBorder="1" applyAlignment="1">
      <alignment horizontal="right" wrapText="1"/>
    </xf>
    <xf numFmtId="4" fontId="17" fillId="40" borderId="10" xfId="0" applyNumberFormat="1" applyFont="1" applyFill="1" applyBorder="1" applyAlignment="1">
      <alignment/>
    </xf>
    <xf numFmtId="49" fontId="24" fillId="0" borderId="17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right"/>
    </xf>
    <xf numFmtId="49" fontId="24" fillId="0" borderId="33" xfId="0" applyNumberFormat="1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0" fontId="27" fillId="0" borderId="21" xfId="0" applyFont="1" applyBorder="1" applyAlignment="1">
      <alignment horizontal="right"/>
    </xf>
    <xf numFmtId="0" fontId="27" fillId="0" borderId="27" xfId="0" applyFont="1" applyBorder="1" applyAlignment="1">
      <alignment horizontal="right"/>
    </xf>
    <xf numFmtId="0" fontId="27" fillId="0" borderId="33" xfId="0" applyFont="1" applyBorder="1" applyAlignment="1">
      <alignment horizontal="right"/>
    </xf>
    <xf numFmtId="0" fontId="17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17" fillId="0" borderId="17" xfId="0" applyNumberFormat="1" applyFont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>
      <alignment wrapText="1"/>
    </xf>
    <xf numFmtId="4" fontId="17" fillId="0" borderId="17" xfId="0" applyNumberFormat="1" applyFont="1" applyFill="1" applyBorder="1" applyAlignment="1">
      <alignment/>
    </xf>
    <xf numFmtId="0" fontId="22" fillId="0" borderId="17" xfId="0" applyFont="1" applyFill="1" applyBorder="1" applyAlignment="1">
      <alignment wrapText="1"/>
    </xf>
    <xf numFmtId="4" fontId="0" fillId="0" borderId="17" xfId="0" applyNumberFormat="1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0" fontId="17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5" fillId="0" borderId="47" xfId="0" applyFont="1" applyBorder="1" applyAlignment="1" applyProtection="1">
      <alignment horizontal="left" vertical="center"/>
      <protection locked="0"/>
    </xf>
    <xf numFmtId="0" fontId="25" fillId="0" borderId="51" xfId="0" applyFont="1" applyBorder="1" applyAlignment="1" applyProtection="1">
      <alignment horizontal="left"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4" fontId="24" fillId="8" borderId="19" xfId="0" applyNumberFormat="1" applyFont="1" applyFill="1" applyBorder="1" applyAlignment="1">
      <alignment/>
    </xf>
    <xf numFmtId="4" fontId="24" fillId="8" borderId="20" xfId="0" applyNumberFormat="1" applyFont="1" applyFill="1" applyBorder="1" applyAlignment="1">
      <alignment/>
    </xf>
    <xf numFmtId="4" fontId="27" fillId="0" borderId="13" xfId="0" applyNumberFormat="1" applyFont="1" applyBorder="1" applyAlignment="1" applyProtection="1">
      <alignment vertical="center"/>
      <protection/>
    </xf>
    <xf numFmtId="4" fontId="27" fillId="8" borderId="12" xfId="0" applyNumberFormat="1" applyFont="1" applyFill="1" applyBorder="1" applyAlignment="1">
      <alignment/>
    </xf>
    <xf numFmtId="4" fontId="27" fillId="8" borderId="15" xfId="0" applyNumberFormat="1" applyFont="1" applyFill="1" applyBorder="1" applyAlignment="1">
      <alignment/>
    </xf>
    <xf numFmtId="4" fontId="27" fillId="0" borderId="25" xfId="0" applyNumberFormat="1" applyFont="1" applyBorder="1" applyAlignment="1" applyProtection="1">
      <alignment vertical="center"/>
      <protection/>
    </xf>
    <xf numFmtId="4" fontId="27" fillId="8" borderId="29" xfId="0" applyNumberFormat="1" applyFont="1" applyFill="1" applyBorder="1" applyAlignment="1">
      <alignment/>
    </xf>
    <xf numFmtId="4" fontId="27" fillId="8" borderId="30" xfId="0" applyNumberFormat="1" applyFont="1" applyFill="1" applyBorder="1" applyAlignment="1">
      <alignment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8" borderId="17" xfId="0" applyNumberFormat="1" applyFont="1" applyFill="1" applyBorder="1" applyAlignment="1">
      <alignment/>
    </xf>
    <xf numFmtId="0" fontId="17" fillId="26" borderId="17" xfId="0" applyFont="1" applyFill="1" applyBorder="1" applyAlignment="1" applyProtection="1">
      <alignment vertical="center" wrapText="1"/>
      <protection locked="0"/>
    </xf>
    <xf numFmtId="0" fontId="31" fillId="0" borderId="52" xfId="0" applyFont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4" fontId="31" fillId="30" borderId="21" xfId="0" applyNumberFormat="1" applyFont="1" applyFill="1" applyBorder="1" applyAlignment="1" applyProtection="1">
      <alignment vertical="center"/>
      <protection locked="0"/>
    </xf>
    <xf numFmtId="4" fontId="31" fillId="29" borderId="35" xfId="0" applyNumberFormat="1" applyFont="1" applyFill="1" applyBorder="1" applyAlignment="1">
      <alignment vertical="center"/>
    </xf>
    <xf numFmtId="4" fontId="36" fillId="29" borderId="21" xfId="0" applyNumberFormat="1" applyFont="1" applyFill="1" applyBorder="1" applyAlignment="1">
      <alignment/>
    </xf>
    <xf numFmtId="4" fontId="31" fillId="29" borderId="32" xfId="0" applyNumberFormat="1" applyFont="1" applyFill="1" applyBorder="1" applyAlignment="1">
      <alignment/>
    </xf>
    <xf numFmtId="0" fontId="31" fillId="29" borderId="17" xfId="0" applyFont="1" applyFill="1" applyBorder="1" applyAlignment="1">
      <alignment horizontal="center" vertical="center"/>
    </xf>
    <xf numFmtId="0" fontId="31" fillId="29" borderId="27" xfId="0" applyFont="1" applyFill="1" applyBorder="1" applyAlignment="1">
      <alignment horizontal="center" vertical="center"/>
    </xf>
    <xf numFmtId="4" fontId="31" fillId="29" borderId="17" xfId="0" applyNumberFormat="1" applyFont="1" applyFill="1" applyBorder="1" applyAlignment="1">
      <alignment/>
    </xf>
    <xf numFmtId="0" fontId="31" fillId="29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textRotation="180"/>
    </xf>
    <xf numFmtId="0" fontId="0" fillId="0" borderId="27" xfId="0" applyBorder="1" applyAlignment="1">
      <alignment horizontal="center" vertical="center" textRotation="180"/>
    </xf>
    <xf numFmtId="0" fontId="0" fillId="0" borderId="53" xfId="0" applyBorder="1" applyAlignment="1">
      <alignment horizontal="center" vertical="center" textRotation="180"/>
    </xf>
    <xf numFmtId="0" fontId="31" fillId="0" borderId="49" xfId="0" applyFont="1" applyBorder="1" applyAlignment="1" applyProtection="1">
      <alignment horizontal="center" vertical="center" textRotation="180"/>
      <protection locked="0"/>
    </xf>
    <xf numFmtId="0" fontId="31" fillId="0" borderId="35" xfId="0" applyFont="1" applyBorder="1" applyAlignment="1" applyProtection="1">
      <alignment horizontal="center" vertical="center"/>
      <protection locked="0"/>
    </xf>
    <xf numFmtId="0" fontId="36" fillId="0" borderId="51" xfId="0" applyFont="1" applyBorder="1" applyAlignment="1" applyProtection="1">
      <alignment horizontal="center" vertical="center" wrapText="1"/>
      <protection locked="0"/>
    </xf>
    <xf numFmtId="0" fontId="31" fillId="29" borderId="21" xfId="0" applyFont="1" applyFill="1" applyBorder="1" applyAlignment="1" applyProtection="1">
      <alignment horizontal="center" vertical="center"/>
      <protection locked="0"/>
    </xf>
    <xf numFmtId="4" fontId="32" fillId="24" borderId="17" xfId="0" applyNumberFormat="1" applyFont="1" applyFill="1" applyBorder="1" applyAlignment="1" applyProtection="1">
      <alignment vertical="center"/>
      <protection locked="0"/>
    </xf>
    <xf numFmtId="4" fontId="32" fillId="0" borderId="17" xfId="0" applyNumberFormat="1" applyFont="1" applyBorder="1" applyAlignment="1">
      <alignment vertical="center"/>
    </xf>
    <xf numFmtId="4" fontId="41" fillId="0" borderId="17" xfId="0" applyNumberFormat="1" applyFont="1" applyFill="1" applyBorder="1" applyAlignment="1">
      <alignment/>
    </xf>
    <xf numFmtId="0" fontId="32" fillId="24" borderId="17" xfId="0" applyFont="1" applyFill="1" applyBorder="1" applyAlignment="1" applyProtection="1">
      <alignment vertical="center"/>
      <protection locked="0"/>
    </xf>
    <xf numFmtId="0" fontId="32" fillId="24" borderId="17" xfId="0" applyFont="1" applyFill="1" applyBorder="1" applyAlignment="1" applyProtection="1">
      <alignment vertical="center" wrapText="1"/>
      <protection locked="0"/>
    </xf>
    <xf numFmtId="0" fontId="31" fillId="0" borderId="54" xfId="0" applyFont="1" applyBorder="1" applyAlignment="1" applyProtection="1">
      <alignment horizontal="center" vertical="center" wrapText="1"/>
      <protection locked="0"/>
    </xf>
    <xf numFmtId="4" fontId="31" fillId="26" borderId="55" xfId="0" applyNumberFormat="1" applyFont="1" applyFill="1" applyBorder="1" applyAlignment="1">
      <alignment vertical="center"/>
    </xf>
    <xf numFmtId="4" fontId="32" fillId="0" borderId="17" xfId="0" applyNumberFormat="1" applyFont="1" applyBorder="1" applyAlignment="1">
      <alignment vertical="center" wrapText="1"/>
    </xf>
    <xf numFmtId="0" fontId="23" fillId="41" borderId="10" xfId="0" applyFont="1" applyFill="1" applyBorder="1" applyAlignment="1">
      <alignment wrapText="1"/>
    </xf>
    <xf numFmtId="4" fontId="17" fillId="41" borderId="10" xfId="0" applyNumberFormat="1" applyFont="1" applyFill="1" applyBorder="1" applyAlignment="1">
      <alignment/>
    </xf>
    <xf numFmtId="0" fontId="0" fillId="42" borderId="10" xfId="0" applyFill="1" applyBorder="1" applyAlignment="1">
      <alignment horizontal="center" vertical="center"/>
    </xf>
    <xf numFmtId="1" fontId="0" fillId="42" borderId="10" xfId="0" applyNumberFormat="1" applyFill="1" applyBorder="1" applyAlignment="1">
      <alignment horizontal="center" vertical="center"/>
    </xf>
    <xf numFmtId="0" fontId="27" fillId="42" borderId="10" xfId="0" applyFont="1" applyFill="1" applyBorder="1" applyAlignment="1">
      <alignment horizontal="left" vertical="center"/>
    </xf>
    <xf numFmtId="4" fontId="17" fillId="42" borderId="10" xfId="0" applyNumberFormat="1" applyFont="1" applyFill="1" applyBorder="1" applyAlignment="1">
      <alignment/>
    </xf>
    <xf numFmtId="0" fontId="0" fillId="0" borderId="24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wrapText="1"/>
    </xf>
    <xf numFmtId="4" fontId="0" fillId="0" borderId="24" xfId="0" applyNumberFormat="1" applyBorder="1" applyAlignment="1">
      <alignment/>
    </xf>
    <xf numFmtId="0" fontId="23" fillId="41" borderId="17" xfId="0" applyFont="1" applyFill="1" applyBorder="1" applyAlignment="1">
      <alignment wrapText="1"/>
    </xf>
    <xf numFmtId="4" fontId="17" fillId="41" borderId="17" xfId="0" applyNumberFormat="1" applyFont="1" applyFill="1" applyBorder="1" applyAlignment="1">
      <alignment/>
    </xf>
    <xf numFmtId="1" fontId="0" fillId="0" borderId="17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/>
    </xf>
    <xf numFmtId="0" fontId="22" fillId="0" borderId="17" xfId="0" applyFont="1" applyBorder="1" applyAlignment="1">
      <alignment/>
    </xf>
    <xf numFmtId="1" fontId="0" fillId="0" borderId="17" xfId="0" applyNumberFormat="1" applyFont="1" applyBorder="1" applyAlignment="1">
      <alignment/>
    </xf>
    <xf numFmtId="1" fontId="22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/>
    </xf>
    <xf numFmtId="1" fontId="0" fillId="0" borderId="17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27" fillId="0" borderId="17" xfId="0" applyFont="1" applyFill="1" applyBorder="1" applyAlignment="1">
      <alignment wrapText="1"/>
    </xf>
    <xf numFmtId="0" fontId="27" fillId="0" borderId="17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/>
    </xf>
    <xf numFmtId="0" fontId="24" fillId="0" borderId="17" xfId="0" applyFont="1" applyFill="1" applyBorder="1" applyAlignment="1">
      <alignment vertical="center" wrapText="1"/>
    </xf>
    <xf numFmtId="0" fontId="22" fillId="34" borderId="17" xfId="0" applyFont="1" applyFill="1" applyBorder="1" applyAlignment="1">
      <alignment horizontal="center" vertical="center"/>
    </xf>
    <xf numFmtId="1" fontId="22" fillId="34" borderId="17" xfId="0" applyNumberFormat="1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left" vertical="center"/>
    </xf>
    <xf numFmtId="4" fontId="23" fillId="34" borderId="17" xfId="0" applyNumberFormat="1" applyFont="1" applyFill="1" applyBorder="1" applyAlignment="1">
      <alignment/>
    </xf>
    <xf numFmtId="0" fontId="0" fillId="41" borderId="10" xfId="0" applyFont="1" applyFill="1" applyBorder="1" applyAlignment="1">
      <alignment horizontal="center" vertical="center"/>
    </xf>
    <xf numFmtId="1" fontId="0" fillId="41" borderId="10" xfId="0" applyNumberFormat="1" applyFont="1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1" fontId="0" fillId="43" borderId="17" xfId="0" applyNumberFormat="1" applyFill="1" applyBorder="1" applyAlignment="1">
      <alignment horizontal="center" vertical="center"/>
    </xf>
    <xf numFmtId="0" fontId="25" fillId="42" borderId="10" xfId="0" applyFont="1" applyFill="1" applyBorder="1" applyAlignment="1">
      <alignment wrapText="1"/>
    </xf>
    <xf numFmtId="0" fontId="27" fillId="44" borderId="10" xfId="0" applyFont="1" applyFill="1" applyBorder="1" applyAlignment="1">
      <alignment wrapText="1"/>
    </xf>
    <xf numFmtId="0" fontId="24" fillId="44" borderId="10" xfId="0" applyFont="1" applyFill="1" applyBorder="1" applyAlignment="1">
      <alignment horizontal="center" vertical="center"/>
    </xf>
    <xf numFmtId="1" fontId="24" fillId="44" borderId="10" xfId="0" applyNumberFormat="1" applyFont="1" applyFill="1" applyBorder="1" applyAlignment="1">
      <alignment horizontal="center" vertical="center"/>
    </xf>
    <xf numFmtId="4" fontId="17" fillId="44" borderId="10" xfId="0" applyNumberFormat="1" applyFont="1" applyFill="1" applyBorder="1" applyAlignment="1">
      <alignment/>
    </xf>
    <xf numFmtId="0" fontId="0" fillId="4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" fontId="0" fillId="45" borderId="10" xfId="0" applyNumberFormat="1" applyFill="1" applyBorder="1" applyAlignment="1">
      <alignment horizontal="center" vertical="center"/>
    </xf>
    <xf numFmtId="4" fontId="17" fillId="45" borderId="10" xfId="0" applyNumberFormat="1" applyFont="1" applyFill="1" applyBorder="1" applyAlignment="1">
      <alignment/>
    </xf>
    <xf numFmtId="0" fontId="0" fillId="45" borderId="10" xfId="0" applyFill="1" applyBorder="1" applyAlignment="1">
      <alignment horizontal="center" vertical="center"/>
    </xf>
    <xf numFmtId="0" fontId="25" fillId="39" borderId="10" xfId="0" applyFont="1" applyFill="1" applyBorder="1" applyAlignment="1">
      <alignment wrapText="1"/>
    </xf>
    <xf numFmtId="0" fontId="25" fillId="38" borderId="10" xfId="0" applyFont="1" applyFill="1" applyBorder="1" applyAlignment="1">
      <alignment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46" borderId="10" xfId="0" applyFont="1" applyFill="1" applyBorder="1" applyAlignment="1">
      <alignment horizontal="center" vertical="center"/>
    </xf>
    <xf numFmtId="1" fontId="24" fillId="46" borderId="10" xfId="0" applyNumberFormat="1" applyFont="1" applyFill="1" applyBorder="1" applyAlignment="1">
      <alignment horizontal="center" vertical="center"/>
    </xf>
    <xf numFmtId="0" fontId="25" fillId="40" borderId="10" xfId="0" applyFont="1" applyFill="1" applyBorder="1" applyAlignment="1">
      <alignment wrapText="1"/>
    </xf>
    <xf numFmtId="4" fontId="17" fillId="46" borderId="10" xfId="0" applyNumberFormat="1" applyFont="1" applyFill="1" applyBorder="1" applyAlignment="1">
      <alignment/>
    </xf>
    <xf numFmtId="0" fontId="2" fillId="39" borderId="10" xfId="0" applyFont="1" applyFill="1" applyBorder="1" applyAlignment="1">
      <alignment horizontal="center" vertical="center"/>
    </xf>
    <xf numFmtId="1" fontId="2" fillId="39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" fontId="0" fillId="39" borderId="10" xfId="0" applyNumberFormat="1" applyFill="1" applyBorder="1" applyAlignment="1">
      <alignment horizontal="center" vertical="center"/>
    </xf>
    <xf numFmtId="1" fontId="17" fillId="43" borderId="10" xfId="0" applyNumberFormat="1" applyFont="1" applyFill="1" applyBorder="1" applyAlignment="1">
      <alignment horizontal="center" vertical="center"/>
    </xf>
    <xf numFmtId="4" fontId="17" fillId="43" borderId="10" xfId="0" applyNumberFormat="1" applyFont="1" applyFill="1" applyBorder="1" applyAlignment="1">
      <alignment/>
    </xf>
    <xf numFmtId="4" fontId="17" fillId="47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7" fillId="38" borderId="10" xfId="0" applyFont="1" applyFill="1" applyBorder="1" applyAlignment="1">
      <alignment wrapText="1"/>
    </xf>
    <xf numFmtId="0" fontId="0" fillId="38" borderId="10" xfId="0" applyFill="1" applyBorder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1" fontId="24" fillId="38" borderId="10" xfId="0" applyNumberFormat="1" applyFont="1" applyFill="1" applyBorder="1" applyAlignment="1">
      <alignment horizontal="center" vertical="center"/>
    </xf>
    <xf numFmtId="4" fontId="17" fillId="48" borderId="10" xfId="0" applyNumberFormat="1" applyFont="1" applyFill="1" applyBorder="1" applyAlignment="1">
      <alignment/>
    </xf>
    <xf numFmtId="0" fontId="0" fillId="41" borderId="10" xfId="0" applyFill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0" fontId="29" fillId="41" borderId="10" xfId="0" applyFont="1" applyFill="1" applyBorder="1" applyAlignment="1">
      <alignment horizontal="center" vertical="center"/>
    </xf>
    <xf numFmtId="1" fontId="23" fillId="41" borderId="10" xfId="0" applyNumberFormat="1" applyFont="1" applyFill="1" applyBorder="1" applyAlignment="1">
      <alignment wrapText="1"/>
    </xf>
    <xf numFmtId="4" fontId="17" fillId="41" borderId="10" xfId="0" applyNumberFormat="1" applyFont="1" applyFill="1" applyBorder="1" applyAlignment="1">
      <alignment vertical="center"/>
    </xf>
    <xf numFmtId="1" fontId="28" fillId="42" borderId="10" xfId="0" applyNumberFormat="1" applyFont="1" applyFill="1" applyBorder="1" applyAlignment="1">
      <alignment wrapText="1"/>
    </xf>
    <xf numFmtId="1" fontId="24" fillId="34" borderId="10" xfId="0" applyNumberFormat="1" applyFont="1" applyFill="1" applyBorder="1" applyAlignment="1">
      <alignment horizontal="right" wrapText="1"/>
    </xf>
    <xf numFmtId="0" fontId="27" fillId="42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1" fontId="26" fillId="34" borderId="10" xfId="0" applyNumberFormat="1" applyFont="1" applyFill="1" applyBorder="1" applyAlignment="1">
      <alignment wrapText="1"/>
    </xf>
    <xf numFmtId="1" fontId="26" fillId="42" borderId="10" xfId="0" applyNumberFormat="1" applyFont="1" applyFill="1" applyBorder="1" applyAlignment="1">
      <alignment wrapText="1"/>
    </xf>
    <xf numFmtId="1" fontId="27" fillId="34" borderId="10" xfId="0" applyNumberFormat="1" applyFont="1" applyFill="1" applyBorder="1" applyAlignment="1">
      <alignment horizontal="left" wrapText="1"/>
    </xf>
    <xf numFmtId="1" fontId="27" fillId="34" borderId="10" xfId="0" applyNumberFormat="1" applyFont="1" applyFill="1" applyBorder="1" applyAlignment="1">
      <alignment horizontal="right" wrapText="1"/>
    </xf>
    <xf numFmtId="0" fontId="22" fillId="42" borderId="10" xfId="0" applyFont="1" applyFill="1" applyBorder="1" applyAlignment="1">
      <alignment horizontal="center" vertical="center"/>
    </xf>
    <xf numFmtId="1" fontId="22" fillId="42" borderId="10" xfId="0" applyNumberFormat="1" applyFont="1" applyFill="1" applyBorder="1" applyAlignment="1">
      <alignment horizontal="center" vertical="center"/>
    </xf>
    <xf numFmtId="1" fontId="26" fillId="42" borderId="10" xfId="0" applyNumberFormat="1" applyFont="1" applyFill="1" applyBorder="1" applyAlignment="1">
      <alignment horizontal="left" wrapText="1"/>
    </xf>
    <xf numFmtId="4" fontId="17" fillId="42" borderId="11" xfId="0" applyNumberFormat="1" applyFont="1" applyFill="1" applyBorder="1" applyAlignment="1">
      <alignment/>
    </xf>
    <xf numFmtId="0" fontId="22" fillId="34" borderId="10" xfId="0" applyFont="1" applyFill="1" applyBorder="1" applyAlignment="1">
      <alignment horizontal="center" vertical="center"/>
    </xf>
    <xf numFmtId="1" fontId="22" fillId="34" borderId="10" xfId="0" applyNumberFormat="1" applyFont="1" applyFill="1" applyBorder="1" applyAlignment="1">
      <alignment horizontal="center" vertical="center"/>
    </xf>
    <xf numFmtId="4" fontId="17" fillId="43" borderId="17" xfId="0" applyNumberFormat="1" applyFont="1" applyFill="1" applyBorder="1" applyAlignment="1">
      <alignment/>
    </xf>
    <xf numFmtId="4" fontId="30" fillId="0" borderId="17" xfId="0" applyNumberFormat="1" applyFont="1" applyFill="1" applyBorder="1" applyAlignment="1">
      <alignment/>
    </xf>
    <xf numFmtId="4" fontId="30" fillId="0" borderId="29" xfId="0" applyNumberFormat="1" applyFont="1" applyFill="1" applyBorder="1" applyAlignment="1">
      <alignment/>
    </xf>
    <xf numFmtId="4" fontId="30" fillId="0" borderId="30" xfId="0" applyNumberFormat="1" applyFont="1" applyFill="1" applyBorder="1" applyAlignment="1">
      <alignment/>
    </xf>
    <xf numFmtId="0" fontId="31" fillId="0" borderId="56" xfId="0" applyFont="1" applyBorder="1" applyAlignment="1" applyProtection="1">
      <alignment horizontal="center" vertical="center"/>
      <protection locked="0"/>
    </xf>
    <xf numFmtId="0" fontId="31" fillId="26" borderId="51" xfId="0" applyFont="1" applyFill="1" applyBorder="1" applyAlignment="1" applyProtection="1">
      <alignment vertical="center"/>
      <protection locked="0"/>
    </xf>
    <xf numFmtId="0" fontId="32" fillId="0" borderId="31" xfId="0" applyFont="1" applyBorder="1" applyAlignment="1" applyProtection="1">
      <alignment vertical="center" wrapText="1"/>
      <protection locked="0"/>
    </xf>
    <xf numFmtId="4" fontId="27" fillId="0" borderId="17" xfId="0" applyNumberFormat="1" applyFont="1" applyBorder="1" applyAlignment="1">
      <alignment vertical="center"/>
    </xf>
    <xf numFmtId="0" fontId="30" fillId="0" borderId="51" xfId="0" applyFont="1" applyBorder="1" applyAlignment="1" applyProtection="1">
      <alignment horizontal="left" vertical="center"/>
      <protection locked="0"/>
    </xf>
    <xf numFmtId="0" fontId="30" fillId="0" borderId="52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right" vertical="center"/>
      <protection locked="0"/>
    </xf>
    <xf numFmtId="0" fontId="24" fillId="0" borderId="33" xfId="0" applyFont="1" applyBorder="1" applyAlignment="1" applyProtection="1">
      <alignment/>
      <protection locked="0"/>
    </xf>
    <xf numFmtId="0" fontId="25" fillId="29" borderId="17" xfId="0" applyFont="1" applyFill="1" applyBorder="1" applyAlignment="1" applyProtection="1">
      <alignment horizontal="center" vertical="center"/>
      <protection locked="0"/>
    </xf>
    <xf numFmtId="0" fontId="27" fillId="29" borderId="17" xfId="0" applyFont="1" applyFill="1" applyBorder="1" applyAlignment="1" applyProtection="1">
      <alignment horizontal="right"/>
      <protection locked="0"/>
    </xf>
    <xf numFmtId="0" fontId="27" fillId="29" borderId="17" xfId="0" applyFont="1" applyFill="1" applyBorder="1" applyAlignment="1" applyProtection="1">
      <alignment/>
      <protection locked="0"/>
    </xf>
    <xf numFmtId="4" fontId="25" fillId="29" borderId="17" xfId="0" applyNumberFormat="1" applyFont="1" applyFill="1" applyBorder="1" applyAlignment="1">
      <alignment/>
    </xf>
    <xf numFmtId="0" fontId="27" fillId="0" borderId="49" xfId="0" applyFont="1" applyBorder="1" applyAlignment="1">
      <alignment/>
    </xf>
    <xf numFmtId="0" fontId="24" fillId="0" borderId="50" xfId="0" applyFont="1" applyBorder="1" applyAlignment="1">
      <alignment/>
    </xf>
    <xf numFmtId="0" fontId="24" fillId="0" borderId="50" xfId="0" applyFont="1" applyFill="1" applyBorder="1" applyAlignment="1">
      <alignment/>
    </xf>
    <xf numFmtId="4" fontId="24" fillId="0" borderId="50" xfId="0" applyNumberFormat="1" applyFont="1" applyBorder="1" applyAlignment="1">
      <alignment/>
    </xf>
    <xf numFmtId="4" fontId="24" fillId="0" borderId="35" xfId="0" applyNumberFormat="1" applyFont="1" applyBorder="1" applyAlignment="1">
      <alignment/>
    </xf>
    <xf numFmtId="0" fontId="27" fillId="0" borderId="21" xfId="0" applyFont="1" applyBorder="1" applyAlignment="1">
      <alignment/>
    </xf>
    <xf numFmtId="0" fontId="24" fillId="0" borderId="21" xfId="0" applyFont="1" applyBorder="1" applyAlignment="1">
      <alignment/>
    </xf>
    <xf numFmtId="4" fontId="24" fillId="0" borderId="50" xfId="0" applyNumberFormat="1" applyFont="1" applyBorder="1" applyAlignment="1">
      <alignment/>
    </xf>
    <xf numFmtId="4" fontId="24" fillId="0" borderId="35" xfId="0" applyNumberFormat="1" applyFont="1" applyBorder="1" applyAlignment="1">
      <alignment/>
    </xf>
    <xf numFmtId="0" fontId="27" fillId="0" borderId="49" xfId="0" applyFont="1" applyBorder="1" applyAlignment="1">
      <alignment/>
    </xf>
    <xf numFmtId="0" fontId="24" fillId="0" borderId="50" xfId="0" applyFont="1" applyBorder="1" applyAlignment="1">
      <alignment/>
    </xf>
    <xf numFmtId="49" fontId="27" fillId="0" borderId="17" xfId="0" applyNumberFormat="1" applyFont="1" applyBorder="1" applyAlignment="1">
      <alignment horizontal="left"/>
    </xf>
    <xf numFmtId="1" fontId="17" fillId="0" borderId="10" xfId="0" applyNumberFormat="1" applyFont="1" applyBorder="1" applyAlignment="1">
      <alignment horizontal="center" vertical="center" wrapText="1"/>
    </xf>
    <xf numFmtId="4" fontId="25" fillId="28" borderId="17" xfId="0" applyNumberFormat="1" applyFont="1" applyFill="1" applyBorder="1" applyAlignment="1">
      <alignment/>
    </xf>
    <xf numFmtId="0" fontId="25" fillId="28" borderId="17" xfId="0" applyFont="1" applyFill="1" applyBorder="1" applyAlignment="1" applyProtection="1">
      <alignment horizontal="center" vertical="center"/>
      <protection locked="0"/>
    </xf>
    <xf numFmtId="0" fontId="27" fillId="28" borderId="17" xfId="0" applyFont="1" applyFill="1" applyBorder="1" applyAlignment="1" applyProtection="1">
      <alignment horizontal="right"/>
      <protection locked="0"/>
    </xf>
    <xf numFmtId="0" fontId="27" fillId="28" borderId="17" xfId="0" applyFont="1" applyFill="1" applyBorder="1" applyAlignment="1" applyProtection="1">
      <alignment/>
      <protection locked="0"/>
    </xf>
    <xf numFmtId="4" fontId="27" fillId="28" borderId="17" xfId="0" applyNumberFormat="1" applyFont="1" applyFill="1" applyBorder="1" applyAlignment="1" applyProtection="1">
      <alignment/>
      <protection locked="0"/>
    </xf>
    <xf numFmtId="0" fontId="24" fillId="29" borderId="49" xfId="0" applyFont="1" applyFill="1" applyBorder="1" applyAlignment="1">
      <alignment/>
    </xf>
    <xf numFmtId="0" fontId="27" fillId="29" borderId="50" xfId="0" applyFont="1" applyFill="1" applyBorder="1" applyAlignment="1">
      <alignment/>
    </xf>
    <xf numFmtId="0" fontId="27" fillId="29" borderId="32" xfId="0" applyFont="1" applyFill="1" applyBorder="1" applyAlignment="1">
      <alignment/>
    </xf>
    <xf numFmtId="4" fontId="27" fillId="29" borderId="35" xfId="0" applyNumberFormat="1" applyFont="1" applyFill="1" applyBorder="1" applyAlignment="1">
      <alignment/>
    </xf>
    <xf numFmtId="4" fontId="27" fillId="29" borderId="21" xfId="0" applyNumberFormat="1" applyFont="1" applyFill="1" applyBorder="1" applyAlignment="1">
      <alignment/>
    </xf>
    <xf numFmtId="0" fontId="24" fillId="29" borderId="21" xfId="0" applyFont="1" applyFill="1" applyBorder="1" applyAlignment="1">
      <alignment/>
    </xf>
    <xf numFmtId="0" fontId="27" fillId="29" borderId="21" xfId="0" applyFont="1" applyFill="1" applyBorder="1" applyAlignment="1">
      <alignment/>
    </xf>
    <xf numFmtId="0" fontId="27" fillId="29" borderId="35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7" fillId="0" borderId="17" xfId="0" applyFont="1" applyBorder="1" applyAlignment="1">
      <alignment horizontal="right"/>
    </xf>
    <xf numFmtId="0" fontId="30" fillId="0" borderId="47" xfId="0" applyFont="1" applyBorder="1" applyAlignment="1" applyProtection="1">
      <alignment horizontal="center" vertical="center"/>
      <protection locked="0"/>
    </xf>
    <xf numFmtId="0" fontId="30" fillId="0" borderId="51" xfId="0" applyFont="1" applyBorder="1" applyAlignment="1" applyProtection="1">
      <alignment horizontal="center" vertical="center"/>
      <protection locked="0"/>
    </xf>
    <xf numFmtId="0" fontId="30" fillId="0" borderId="52" xfId="0" applyFont="1" applyBorder="1" applyAlignment="1" applyProtection="1">
      <alignment horizontal="center" vertical="center"/>
      <protection locked="0"/>
    </xf>
    <xf numFmtId="0" fontId="25" fillId="0" borderId="47" xfId="0" applyFont="1" applyBorder="1" applyAlignment="1" applyProtection="1">
      <alignment horizontal="left" vertical="center"/>
      <protection locked="0"/>
    </xf>
    <xf numFmtId="0" fontId="25" fillId="0" borderId="51" xfId="0" applyFont="1" applyBorder="1" applyAlignment="1" applyProtection="1">
      <alignment horizontal="left" vertical="center"/>
      <protection locked="0"/>
    </xf>
    <xf numFmtId="0" fontId="25" fillId="0" borderId="52" xfId="0" applyFont="1" applyBorder="1" applyAlignment="1" applyProtection="1">
      <alignment horizontal="left" vertical="center"/>
      <protection locked="0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24" fillId="0" borderId="51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25" fillId="0" borderId="60" xfId="0" applyFont="1" applyBorder="1" applyAlignment="1" applyProtection="1">
      <alignment horizontal="left" vertical="center"/>
      <protection locked="0"/>
    </xf>
    <xf numFmtId="0" fontId="25" fillId="0" borderId="57" xfId="0" applyFont="1" applyBorder="1" applyAlignment="1" applyProtection="1">
      <alignment horizontal="left" vertical="center"/>
      <protection locked="0"/>
    </xf>
    <xf numFmtId="0" fontId="0" fillId="0" borderId="57" xfId="0" applyBorder="1" applyAlignment="1">
      <alignment/>
    </xf>
    <xf numFmtId="0" fontId="0" fillId="0" borderId="61" xfId="0" applyBorder="1" applyAlignment="1">
      <alignment/>
    </xf>
    <xf numFmtId="0" fontId="30" fillId="0" borderId="47" xfId="0" applyFont="1" applyBorder="1" applyAlignment="1" applyProtection="1">
      <alignment horizontal="left" vertical="center"/>
      <protection locked="0"/>
    </xf>
    <xf numFmtId="0" fontId="30" fillId="0" borderId="51" xfId="0" applyFont="1" applyBorder="1" applyAlignment="1" applyProtection="1">
      <alignment horizontal="left" vertical="center"/>
      <protection locked="0"/>
    </xf>
    <xf numFmtId="0" fontId="30" fillId="0" borderId="52" xfId="0" applyFont="1" applyBorder="1" applyAlignment="1" applyProtection="1">
      <alignment horizontal="left" vertical="center"/>
      <protection locked="0"/>
    </xf>
    <xf numFmtId="0" fontId="37" fillId="0" borderId="0" xfId="54" applyFont="1" applyAlignment="1">
      <alignment wrapText="1"/>
      <protection/>
    </xf>
    <xf numFmtId="0" fontId="19" fillId="0" borderId="0" xfId="0" applyFont="1" applyAlignment="1">
      <alignment wrapText="1"/>
    </xf>
    <xf numFmtId="0" fontId="19" fillId="0" borderId="0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0" fontId="25" fillId="0" borderId="25" xfId="0" applyFont="1" applyBorder="1" applyAlignment="1" applyProtection="1">
      <alignment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25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1" fillId="0" borderId="0" xfId="54" applyFont="1" applyAlignment="1">
      <alignment/>
      <protection/>
    </xf>
    <xf numFmtId="0" fontId="20" fillId="0" borderId="0" xfId="0" applyFont="1" applyAlignment="1">
      <alignment/>
    </xf>
    <xf numFmtId="0" fontId="19" fillId="24" borderId="0" xfId="0" applyFont="1" applyFill="1" applyBorder="1" applyAlignment="1" applyProtection="1">
      <alignment horizontal="left" wrapText="1"/>
      <protection locked="0"/>
    </xf>
    <xf numFmtId="0" fontId="20" fillId="24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24" fillId="0" borderId="62" xfId="0" applyFont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25" fillId="0" borderId="51" xfId="0" applyFont="1" applyBorder="1" applyAlignment="1" applyProtection="1">
      <alignment horizontal="left" vertical="center"/>
      <protection locked="0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50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3" fillId="0" borderId="0" xfId="54" applyFont="1" applyAlignment="1">
      <alignment horizontal="left"/>
      <protection/>
    </xf>
    <xf numFmtId="0" fontId="31" fillId="0" borderId="2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42" fillId="27" borderId="27" xfId="0" applyFont="1" applyFill="1" applyBorder="1" applyAlignment="1">
      <alignment/>
    </xf>
    <xf numFmtId="0" fontId="0" fillId="0" borderId="32" xfId="0" applyBorder="1" applyAlignment="1">
      <alignment/>
    </xf>
    <xf numFmtId="49" fontId="32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49" fontId="31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0" fontId="32" fillId="27" borderId="17" xfId="0" applyFont="1" applyFill="1" applyBorder="1" applyAlignment="1">
      <alignment/>
    </xf>
    <xf numFmtId="0" fontId="0" fillId="0" borderId="31" xfId="0" applyBorder="1" applyAlignment="1">
      <alignment horizontal="center"/>
    </xf>
    <xf numFmtId="49" fontId="32" fillId="0" borderId="27" xfId="0" applyNumberFormat="1" applyFont="1" applyBorder="1" applyAlignment="1">
      <alignment/>
    </xf>
    <xf numFmtId="0" fontId="0" fillId="0" borderId="31" xfId="0" applyBorder="1" applyAlignment="1">
      <alignment/>
    </xf>
    <xf numFmtId="4" fontId="32" fillId="0" borderId="17" xfId="0" applyNumberFormat="1" applyFont="1" applyBorder="1" applyAlignment="1">
      <alignment/>
    </xf>
    <xf numFmtId="0" fontId="31" fillId="0" borderId="17" xfId="0" applyFont="1" applyBorder="1" applyAlignment="1" applyProtection="1">
      <alignment horizontal="center" vertical="center" textRotation="180"/>
      <protection locked="0"/>
    </xf>
    <xf numFmtId="0" fontId="0" fillId="0" borderId="17" xfId="0" applyBorder="1" applyAlignment="1">
      <alignment horizontal="center" vertical="center" textRotation="180"/>
    </xf>
    <xf numFmtId="4" fontId="41" fillId="0" borderId="17" xfId="0" applyNumberFormat="1" applyFont="1" applyFill="1" applyBorder="1" applyAlignment="1">
      <alignment/>
    </xf>
    <xf numFmtId="4" fontId="32" fillId="25" borderId="17" xfId="0" applyNumberFormat="1" applyFont="1" applyFill="1" applyBorder="1" applyAlignment="1">
      <alignment/>
    </xf>
    <xf numFmtId="4" fontId="31" fillId="0" borderId="17" xfId="0" applyNumberFormat="1" applyFont="1" applyBorder="1" applyAlignment="1">
      <alignment/>
    </xf>
    <xf numFmtId="0" fontId="31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1" fontId="32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4" fontId="36" fillId="8" borderId="17" xfId="0" applyNumberFormat="1" applyFont="1" applyFill="1" applyBorder="1" applyAlignment="1">
      <alignment/>
    </xf>
    <xf numFmtId="4" fontId="32" fillId="0" borderId="27" xfId="0" applyNumberFormat="1" applyFont="1" applyBorder="1" applyAlignment="1">
      <alignment/>
    </xf>
    <xf numFmtId="4" fontId="32" fillId="0" borderId="32" xfId="0" applyNumberFormat="1" applyFont="1" applyBorder="1" applyAlignment="1">
      <alignment/>
    </xf>
    <xf numFmtId="4" fontId="31" fillId="0" borderId="27" xfId="0" applyNumberFormat="1" applyFont="1" applyBorder="1" applyAlignment="1">
      <alignment/>
    </xf>
    <xf numFmtId="1" fontId="32" fillId="0" borderId="27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31" fillId="26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>
      <alignment horizontal="right" vertical="center"/>
    </xf>
    <xf numFmtId="4" fontId="31" fillId="29" borderId="27" xfId="0" applyNumberFormat="1" applyFont="1" applyFill="1" applyBorder="1" applyAlignment="1">
      <alignment/>
    </xf>
    <xf numFmtId="0" fontId="32" fillId="0" borderId="27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4" fontId="32" fillId="24" borderId="17" xfId="0" applyNumberFormat="1" applyFont="1" applyFill="1" applyBorder="1" applyAlignment="1" applyProtection="1">
      <alignment vertical="center"/>
      <protection locked="0"/>
    </xf>
    <xf numFmtId="0" fontId="32" fillId="0" borderId="27" xfId="0" applyFont="1" applyBorder="1" applyAlignment="1">
      <alignment horizontal="left" vertical="center" wrapText="1"/>
    </xf>
    <xf numFmtId="0" fontId="0" fillId="0" borderId="32" xfId="0" applyBorder="1" applyAlignment="1">
      <alignment horizontal="left" wrapText="1"/>
    </xf>
    <xf numFmtId="0" fontId="0" fillId="0" borderId="32" xfId="0" applyBorder="1" applyAlignment="1">
      <alignment horizontal="left" vertical="center" wrapText="1"/>
    </xf>
    <xf numFmtId="4" fontId="32" fillId="0" borderId="27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2" fillId="0" borderId="49" xfId="0" applyFont="1" applyBorder="1" applyAlignment="1" applyProtection="1">
      <alignment horizontal="center" vertical="center"/>
      <protection locked="0"/>
    </xf>
    <xf numFmtId="0" fontId="0" fillId="0" borderId="50" xfId="0" applyBorder="1" applyAlignment="1">
      <alignment/>
    </xf>
    <xf numFmtId="0" fontId="0" fillId="0" borderId="35" xfId="0" applyBorder="1" applyAlignment="1">
      <alignment/>
    </xf>
    <xf numFmtId="0" fontId="31" fillId="29" borderId="27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32" fillId="0" borderId="27" xfId="0" applyFont="1" applyBorder="1" applyAlignment="1" applyProtection="1">
      <alignment vertical="center" wrapText="1"/>
      <protection locked="0"/>
    </xf>
    <xf numFmtId="0" fontId="0" fillId="0" borderId="32" xfId="0" applyBorder="1" applyAlignment="1">
      <alignment vertical="center" wrapText="1"/>
    </xf>
    <xf numFmtId="0" fontId="31" fillId="0" borderId="64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4" fontId="31" fillId="29" borderId="27" xfId="0" applyNumberFormat="1" applyFont="1" applyFill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0" fillId="0" borderId="32" xfId="0" applyFont="1" applyBorder="1" applyAlignment="1">
      <alignment/>
    </xf>
    <xf numFmtId="0" fontId="32" fillId="0" borderId="65" xfId="0" applyFont="1" applyBorder="1" applyAlignment="1" applyProtection="1">
      <alignment horizontal="center" vertical="center"/>
      <protection locked="0"/>
    </xf>
    <xf numFmtId="0" fontId="32" fillId="0" borderId="63" xfId="0" applyFont="1" applyBorder="1" applyAlignment="1">
      <alignment horizontal="center" vertical="center"/>
    </xf>
    <xf numFmtId="0" fontId="23" fillId="0" borderId="66" xfId="54" applyFont="1" applyFill="1" applyBorder="1" applyAlignment="1">
      <alignment horizontal="left" vertical="top"/>
      <protection/>
    </xf>
    <xf numFmtId="0" fontId="23" fillId="0" borderId="0" xfId="54" applyFont="1" applyFill="1" applyBorder="1" applyAlignment="1">
      <alignment horizontal="left" vertical="top"/>
      <protection/>
    </xf>
    <xf numFmtId="0" fontId="24" fillId="0" borderId="0" xfId="0" applyFont="1" applyAlignment="1">
      <alignment horizontal="center"/>
    </xf>
    <xf numFmtId="0" fontId="23" fillId="0" borderId="0" xfId="55" applyFont="1" applyFill="1" applyBorder="1" applyAlignment="1">
      <alignment horizontal="left"/>
      <protection/>
    </xf>
    <xf numFmtId="0" fontId="22" fillId="0" borderId="0" xfId="54" applyFont="1" applyAlignment="1">
      <alignment wrapText="1"/>
      <protection/>
    </xf>
    <xf numFmtId="0" fontId="0" fillId="0" borderId="0" xfId="0" applyFont="1" applyAlignment="1">
      <alignment wrapText="1"/>
    </xf>
    <xf numFmtId="0" fontId="36" fillId="0" borderId="27" xfId="0" applyFont="1" applyBorder="1" applyAlignment="1" applyProtection="1">
      <alignment horizontal="right" vertical="center" wrapText="1"/>
      <protection locked="0"/>
    </xf>
    <xf numFmtId="0" fontId="31" fillId="0" borderId="49" xfId="0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center" vertical="center" wrapText="1"/>
      <protection locked="0"/>
    </xf>
    <xf numFmtId="0" fontId="17" fillId="29" borderId="66" xfId="0" applyFont="1" applyFill="1" applyBorder="1" applyAlignment="1">
      <alignment horizontal="center" vertical="center"/>
    </xf>
    <xf numFmtId="0" fontId="17" fillId="0" borderId="34" xfId="0" applyFont="1" applyBorder="1" applyAlignment="1">
      <alignment vertical="center"/>
    </xf>
    <xf numFmtId="4" fontId="31" fillId="27" borderId="27" xfId="0" applyNumberFormat="1" applyFont="1" applyFill="1" applyBorder="1" applyAlignment="1">
      <alignment/>
    </xf>
    <xf numFmtId="0" fontId="31" fillId="0" borderId="67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1" fontId="32" fillId="0" borderId="68" xfId="0" applyNumberFormat="1" applyFont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Normalno 2" xfId="54"/>
    <cellStyle name="Normalno 3" xfId="55"/>
    <cellStyle name="Obično_List4" xfId="56"/>
    <cellStyle name="Obično_List6" xfId="57"/>
    <cellStyle name="Obično_List7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98" zoomScaleSheetLayoutView="98" zoomScalePageLayoutView="0" workbookViewId="0" topLeftCell="A1">
      <selection activeCell="I8" sqref="I8"/>
    </sheetView>
  </sheetViews>
  <sheetFormatPr defaultColWidth="9.140625" defaultRowHeight="15"/>
  <cols>
    <col min="1" max="1" width="9.57421875" style="0" customWidth="1"/>
    <col min="5" max="5" width="13.57421875" style="0" customWidth="1"/>
    <col min="6" max="6" width="17.421875" style="0" customWidth="1"/>
    <col min="7" max="7" width="16.00390625" style="0" customWidth="1"/>
    <col min="8" max="8" width="15.57421875" style="0" customWidth="1"/>
    <col min="9" max="9" width="16.57421875" style="0" customWidth="1"/>
    <col min="10" max="10" width="13.00390625" style="0" customWidth="1"/>
    <col min="11" max="11" width="11.00390625" style="0" customWidth="1"/>
    <col min="12" max="12" width="17.421875" style="0" customWidth="1"/>
    <col min="13" max="13" width="12.7109375" style="0" customWidth="1"/>
    <col min="15" max="15" width="12.57421875" style="0" customWidth="1"/>
  </cols>
  <sheetData>
    <row r="1" spans="1:12" ht="49.5" customHeight="1">
      <c r="A1" s="675" t="s">
        <v>333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1"/>
    </row>
    <row r="2" spans="1:12" ht="17.25" customHeight="1">
      <c r="A2" s="676" t="s">
        <v>294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1"/>
    </row>
    <row r="3" spans="1:11" ht="26.25" customHeight="1">
      <c r="A3" s="2" t="s">
        <v>0</v>
      </c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15.75" customHeight="1">
      <c r="A4" s="664" t="s">
        <v>1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</row>
    <row r="5" spans="1:11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8" ht="33" customHeight="1">
      <c r="A6" s="677" t="s">
        <v>295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5"/>
      <c r="M6" s="5"/>
      <c r="N6" s="5"/>
      <c r="O6" s="5"/>
      <c r="P6" s="5"/>
      <c r="Q6" s="5"/>
      <c r="R6" s="5"/>
    </row>
    <row r="7" spans="1:18" ht="4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5"/>
    </row>
    <row r="8" spans="1:11" ht="62.25" customHeight="1">
      <c r="A8" s="648"/>
      <c r="B8" s="649"/>
      <c r="C8" s="649"/>
      <c r="D8" s="649"/>
      <c r="E8" s="650"/>
      <c r="F8" s="86" t="s">
        <v>211</v>
      </c>
      <c r="G8" s="85" t="s">
        <v>212</v>
      </c>
      <c r="H8" s="85" t="s">
        <v>233</v>
      </c>
      <c r="I8" s="85" t="s">
        <v>297</v>
      </c>
      <c r="J8" s="85" t="s">
        <v>213</v>
      </c>
      <c r="K8" s="85" t="s">
        <v>214</v>
      </c>
    </row>
    <row r="9" spans="1:11" ht="15">
      <c r="A9" s="645">
        <v>1</v>
      </c>
      <c r="B9" s="646"/>
      <c r="C9" s="646"/>
      <c r="D9" s="646"/>
      <c r="E9" s="647"/>
      <c r="F9" s="87">
        <v>2</v>
      </c>
      <c r="G9" s="88">
        <v>3</v>
      </c>
      <c r="H9" s="11">
        <v>4</v>
      </c>
      <c r="I9" s="88">
        <v>5</v>
      </c>
      <c r="J9" s="88">
        <v>6</v>
      </c>
      <c r="K9" s="88">
        <v>7</v>
      </c>
    </row>
    <row r="10" spans="1:11" ht="15">
      <c r="A10" s="648" t="s">
        <v>2</v>
      </c>
      <c r="B10" s="649"/>
      <c r="C10" s="649"/>
      <c r="D10" s="649"/>
      <c r="E10" s="649"/>
      <c r="F10" s="651"/>
      <c r="G10" s="651"/>
      <c r="H10" s="651"/>
      <c r="I10" s="651"/>
      <c r="J10" s="651"/>
      <c r="K10" s="652"/>
    </row>
    <row r="11" spans="1:11" ht="16.5" customHeight="1">
      <c r="A11" s="648" t="s">
        <v>215</v>
      </c>
      <c r="B11" s="653"/>
      <c r="C11" s="653"/>
      <c r="D11" s="653"/>
      <c r="E11" s="654"/>
      <c r="F11" s="605">
        <f>SUM(F12:F13)</f>
        <v>6293879.58</v>
      </c>
      <c r="G11" s="605">
        <f>SUM(G12:G13)</f>
        <v>9372006</v>
      </c>
      <c r="H11" s="605">
        <f>SUM(H12:H13)</f>
        <v>9372006</v>
      </c>
      <c r="I11" s="605">
        <f>SUM(I12:I13)</f>
        <v>7682618.51</v>
      </c>
      <c r="J11" s="605">
        <f aca="true" t="shared" si="0" ref="J11:J17">I11/F11*100</f>
        <v>122.06491103536491</v>
      </c>
      <c r="K11" s="605">
        <f aca="true" t="shared" si="1" ref="K11:K17">I11/G11*100</f>
        <v>81.97411002511095</v>
      </c>
    </row>
    <row r="12" spans="1:11" ht="15">
      <c r="A12" s="659" t="s">
        <v>322</v>
      </c>
      <c r="B12" s="660"/>
      <c r="C12" s="660"/>
      <c r="D12" s="660"/>
      <c r="E12" s="661"/>
      <c r="F12" s="470">
        <v>6282192.08</v>
      </c>
      <c r="G12" s="470">
        <v>9367506</v>
      </c>
      <c r="H12" s="470">
        <v>9367506</v>
      </c>
      <c r="I12" s="470">
        <v>7678454.27</v>
      </c>
      <c r="J12" s="471">
        <f t="shared" si="0"/>
        <v>122.2257163139781</v>
      </c>
      <c r="K12" s="472">
        <f>I12/G12*100</f>
        <v>81.96903498113585</v>
      </c>
    </row>
    <row r="13" spans="1:11" ht="15">
      <c r="A13" s="659" t="s">
        <v>323</v>
      </c>
      <c r="B13" s="660"/>
      <c r="C13" s="660"/>
      <c r="D13" s="660"/>
      <c r="E13" s="661"/>
      <c r="F13" s="112">
        <v>11687.5</v>
      </c>
      <c r="G13" s="112">
        <v>4500</v>
      </c>
      <c r="H13" s="112">
        <v>4500</v>
      </c>
      <c r="I13" s="112">
        <v>4164.24</v>
      </c>
      <c r="J13" s="114">
        <f t="shared" si="0"/>
        <v>35.629860962566845</v>
      </c>
      <c r="K13" s="115">
        <f t="shared" si="1"/>
        <v>92.53866666666666</v>
      </c>
    </row>
    <row r="14" spans="1:11" ht="15" customHeight="1">
      <c r="A14" s="468" t="s">
        <v>216</v>
      </c>
      <c r="B14" s="469"/>
      <c r="C14" s="469"/>
      <c r="D14" s="606"/>
      <c r="E14" s="607"/>
      <c r="F14" s="473">
        <f>SUM(F15:F16)</f>
        <v>5654667.0600000005</v>
      </c>
      <c r="G14" s="473">
        <f>SUM(G15:G16)</f>
        <v>14167500</v>
      </c>
      <c r="H14" s="473">
        <f>SUM(H15:H16)</f>
        <v>14167500</v>
      </c>
      <c r="I14" s="473">
        <f>SUM(I15:I16)</f>
        <v>13091642.31</v>
      </c>
      <c r="J14" s="474">
        <f t="shared" si="0"/>
        <v>231.51924191271482</v>
      </c>
      <c r="K14" s="475">
        <f>I14/G14*100</f>
        <v>92.40615712016941</v>
      </c>
    </row>
    <row r="15" spans="1:13" ht="15">
      <c r="A15" s="659" t="s">
        <v>324</v>
      </c>
      <c r="B15" s="660"/>
      <c r="C15" s="660"/>
      <c r="D15" s="660"/>
      <c r="E15" s="661"/>
      <c r="F15" s="112">
        <v>2628436.09</v>
      </c>
      <c r="G15" s="112">
        <v>3039550</v>
      </c>
      <c r="H15" s="112">
        <v>3025050</v>
      </c>
      <c r="I15" s="112">
        <v>2657454.35</v>
      </c>
      <c r="J15" s="114">
        <f t="shared" si="0"/>
        <v>101.10401238631601</v>
      </c>
      <c r="K15" s="115">
        <f t="shared" si="1"/>
        <v>87.42920333602014</v>
      </c>
      <c r="M15" s="7"/>
    </row>
    <row r="16" spans="1:15" ht="15">
      <c r="A16" s="659" t="s">
        <v>325</v>
      </c>
      <c r="B16" s="660"/>
      <c r="C16" s="660"/>
      <c r="D16" s="660"/>
      <c r="E16" s="661"/>
      <c r="F16" s="112">
        <v>3026230.97</v>
      </c>
      <c r="G16" s="112">
        <v>11127950</v>
      </c>
      <c r="H16" s="112">
        <v>11142450</v>
      </c>
      <c r="I16" s="112">
        <v>10434187.96</v>
      </c>
      <c r="J16" s="114">
        <f t="shared" si="0"/>
        <v>344.79152660313963</v>
      </c>
      <c r="K16" s="115">
        <f t="shared" si="1"/>
        <v>93.76558988852395</v>
      </c>
      <c r="L16" s="7"/>
      <c r="M16" s="7"/>
      <c r="O16" s="7"/>
    </row>
    <row r="17" spans="1:11" ht="15.75" customHeight="1">
      <c r="A17" s="648" t="s">
        <v>217</v>
      </c>
      <c r="B17" s="649"/>
      <c r="C17" s="649"/>
      <c r="D17" s="649"/>
      <c r="E17" s="650"/>
      <c r="F17" s="473">
        <f>F12+F13-F15-F16</f>
        <v>639212.52</v>
      </c>
      <c r="G17" s="473">
        <f>G12+G13-G15-G16</f>
        <v>-4795494</v>
      </c>
      <c r="H17" s="473">
        <f>H12+H13-H15-H16</f>
        <v>-4795494</v>
      </c>
      <c r="I17" s="473">
        <f>I12+I13-I15-I16</f>
        <v>-5409023.800000001</v>
      </c>
      <c r="J17" s="474">
        <f t="shared" si="0"/>
        <v>-846.2011663976796</v>
      </c>
      <c r="K17" s="475">
        <f t="shared" si="1"/>
        <v>112.79388108920585</v>
      </c>
    </row>
    <row r="18" spans="1:11" ht="19.5" customHeight="1">
      <c r="A18" s="655" t="s">
        <v>58</v>
      </c>
      <c r="B18" s="656"/>
      <c r="C18" s="656"/>
      <c r="D18" s="656"/>
      <c r="E18" s="656"/>
      <c r="F18" s="657"/>
      <c r="G18" s="657"/>
      <c r="H18" s="657"/>
      <c r="I18" s="657"/>
      <c r="J18" s="657"/>
      <c r="K18" s="658"/>
    </row>
    <row r="19" spans="1:11" ht="15">
      <c r="A19" s="667" t="s">
        <v>326</v>
      </c>
      <c r="B19" s="668"/>
      <c r="C19" s="668"/>
      <c r="D19" s="668"/>
      <c r="E19" s="668"/>
      <c r="F19" s="112">
        <v>0</v>
      </c>
      <c r="G19" s="112">
        <v>5400000</v>
      </c>
      <c r="H19" s="112">
        <v>5400000</v>
      </c>
      <c r="I19" s="112">
        <v>5607671.4</v>
      </c>
      <c r="J19" s="114"/>
      <c r="K19" s="115">
        <f>I19/G19*100</f>
        <v>103.84576666666668</v>
      </c>
    </row>
    <row r="20" spans="1:11" ht="15">
      <c r="A20" s="667" t="s">
        <v>327</v>
      </c>
      <c r="B20" s="668"/>
      <c r="C20" s="668"/>
      <c r="D20" s="668"/>
      <c r="E20" s="668"/>
      <c r="F20" s="112">
        <v>200000</v>
      </c>
      <c r="G20" s="112">
        <v>90000</v>
      </c>
      <c r="H20" s="112">
        <v>90000</v>
      </c>
      <c r="I20" s="112">
        <v>90000</v>
      </c>
      <c r="J20" s="114">
        <f>I20/F20*100</f>
        <v>45</v>
      </c>
      <c r="K20" s="115">
        <f>I20/G20*100</f>
        <v>100</v>
      </c>
    </row>
    <row r="21" spans="1:11" ht="16.5" customHeight="1">
      <c r="A21" s="670" t="s">
        <v>3</v>
      </c>
      <c r="B21" s="670"/>
      <c r="C21" s="670"/>
      <c r="D21" s="670"/>
      <c r="E21" s="670"/>
      <c r="F21" s="473">
        <f>F19-F20</f>
        <v>-200000</v>
      </c>
      <c r="G21" s="473">
        <f>G19-G20</f>
        <v>5310000</v>
      </c>
      <c r="H21" s="473">
        <f>H19-H20</f>
        <v>5310000</v>
      </c>
      <c r="I21" s="473">
        <f>I19-I20</f>
        <v>5517671.4</v>
      </c>
      <c r="J21" s="474">
        <f>I21/F21*100</f>
        <v>-2758.8357</v>
      </c>
      <c r="K21" s="475">
        <f>I21/G21*100</f>
        <v>103.91094915254237</v>
      </c>
    </row>
    <row r="22" spans="1:11" ht="20.25" customHeight="1">
      <c r="A22" s="648" t="s">
        <v>218</v>
      </c>
      <c r="B22" s="681"/>
      <c r="C22" s="681"/>
      <c r="D22" s="681"/>
      <c r="E22" s="681"/>
      <c r="F22" s="682"/>
      <c r="G22" s="682"/>
      <c r="H22" s="682"/>
      <c r="I22" s="682"/>
      <c r="J22" s="682"/>
      <c r="K22" s="683"/>
    </row>
    <row r="23" spans="1:11" ht="15">
      <c r="A23" s="665" t="s">
        <v>219</v>
      </c>
      <c r="B23" s="666"/>
      <c r="C23" s="666"/>
      <c r="D23" s="666"/>
      <c r="E23" s="666"/>
      <c r="F23" s="113">
        <v>-953718.41</v>
      </c>
      <c r="G23" s="113">
        <v>-514506</v>
      </c>
      <c r="H23" s="113">
        <v>-514506</v>
      </c>
      <c r="I23" s="113">
        <v>-514505.89</v>
      </c>
      <c r="J23" s="114">
        <f>I23/F23*100</f>
        <v>53.94735852902326</v>
      </c>
      <c r="K23" s="115">
        <f>I23/G23*100</f>
        <v>99.99997862026876</v>
      </c>
    </row>
    <row r="24" spans="1:11" ht="5.25" customHeight="1">
      <c r="A24" s="678"/>
      <c r="B24" s="679"/>
      <c r="C24" s="679"/>
      <c r="D24" s="679"/>
      <c r="E24" s="679"/>
      <c r="F24" s="679"/>
      <c r="G24" s="679"/>
      <c r="H24" s="679"/>
      <c r="I24" s="679"/>
      <c r="J24" s="679"/>
      <c r="K24" s="680"/>
    </row>
    <row r="25" spans="1:11" ht="18" customHeight="1">
      <c r="A25" s="669" t="s">
        <v>220</v>
      </c>
      <c r="B25" s="669"/>
      <c r="C25" s="669"/>
      <c r="D25" s="669"/>
      <c r="E25" s="669"/>
      <c r="F25" s="476">
        <f>F17+F21</f>
        <v>439212.52</v>
      </c>
      <c r="G25" s="476">
        <f>G17+G21</f>
        <v>514506</v>
      </c>
      <c r="H25" s="476">
        <f>H17+H21</f>
        <v>514506</v>
      </c>
      <c r="I25" s="476">
        <f>I17+I21</f>
        <v>108647.59999999963</v>
      </c>
      <c r="J25" s="477">
        <f>I25/F25*100</f>
        <v>24.73690868375055</v>
      </c>
      <c r="K25" s="478">
        <f>I25/G25*100</f>
        <v>21.116877159838683</v>
      </c>
    </row>
    <row r="26" spans="1:11" ht="17.25" customHeight="1">
      <c r="A26" s="671" t="s">
        <v>221</v>
      </c>
      <c r="B26" s="672"/>
      <c r="C26" s="672"/>
      <c r="D26" s="672"/>
      <c r="E26" s="672"/>
      <c r="F26" s="479">
        <f>F23+F25</f>
        <v>-514505.89</v>
      </c>
      <c r="G26" s="479">
        <f>G23+G25</f>
        <v>0</v>
      </c>
      <c r="H26" s="479">
        <f>H23+H25</f>
        <v>0</v>
      </c>
      <c r="I26" s="479">
        <f>I23+I25</f>
        <v>-405858.2900000004</v>
      </c>
      <c r="J26" s="480">
        <f>I26/F26*100</f>
        <v>78.88311832542877</v>
      </c>
      <c r="K26" s="480"/>
    </row>
    <row r="27" spans="1:11" ht="27" customHeight="1">
      <c r="A27" s="664" t="s">
        <v>4</v>
      </c>
      <c r="B27" s="664"/>
      <c r="C27" s="664"/>
      <c r="D27" s="664"/>
      <c r="E27" s="664"/>
      <c r="F27" s="664"/>
      <c r="G27" s="664"/>
      <c r="H27" s="664"/>
      <c r="I27" s="664"/>
      <c r="J27" s="664"/>
      <c r="K27" s="664"/>
    </row>
    <row r="28" spans="1:11" ht="4.5" customHeight="1">
      <c r="A28" s="9"/>
      <c r="B28" s="226"/>
      <c r="C28" s="226"/>
      <c r="D28" s="226"/>
      <c r="E28" s="227"/>
      <c r="F28" s="227"/>
      <c r="G28" s="227"/>
      <c r="H28" s="227"/>
      <c r="I28" s="227"/>
      <c r="J28" s="227"/>
      <c r="K28" s="227"/>
    </row>
    <row r="29" spans="1:13" ht="22.5" customHeight="1">
      <c r="A29" s="662" t="s">
        <v>296</v>
      </c>
      <c r="B29" s="663"/>
      <c r="C29" s="663"/>
      <c r="D29" s="663"/>
      <c r="E29" s="663"/>
      <c r="F29" s="663"/>
      <c r="G29" s="663"/>
      <c r="H29" s="663"/>
      <c r="I29" s="663"/>
      <c r="J29" s="663"/>
      <c r="K29" s="663"/>
      <c r="L29" s="213"/>
      <c r="M29" s="213"/>
    </row>
    <row r="30" spans="1:13" ht="15">
      <c r="A30" s="663"/>
      <c r="B30" s="663"/>
      <c r="C30" s="663"/>
      <c r="D30" s="663"/>
      <c r="E30" s="663"/>
      <c r="F30" s="663"/>
      <c r="G30" s="663"/>
      <c r="H30" s="663"/>
      <c r="I30" s="663"/>
      <c r="J30" s="663"/>
      <c r="K30" s="663"/>
      <c r="L30" s="213"/>
      <c r="M30" s="213"/>
    </row>
    <row r="31" spans="1:13" ht="25.5" customHeight="1">
      <c r="A31" s="673" t="s">
        <v>293</v>
      </c>
      <c r="B31" s="674"/>
      <c r="C31" s="674"/>
      <c r="D31" s="674"/>
      <c r="E31" s="674"/>
      <c r="F31" s="674"/>
      <c r="G31" s="674"/>
      <c r="H31" s="674"/>
      <c r="I31" s="674"/>
      <c r="J31" s="674"/>
      <c r="K31" s="674"/>
      <c r="L31" s="213"/>
      <c r="M31" s="213"/>
    </row>
    <row r="32" spans="1:13" ht="15">
      <c r="A32" s="214"/>
      <c r="G32" s="218"/>
      <c r="H32" s="218"/>
      <c r="I32" s="216"/>
      <c r="J32" s="216"/>
      <c r="K32" s="213"/>
      <c r="L32" s="213"/>
      <c r="M32" s="213"/>
    </row>
  </sheetData>
  <sheetProtection selectLockedCells="1" selectUnlockedCells="1"/>
  <mergeCells count="25">
    <mergeCell ref="A31:K31"/>
    <mergeCell ref="A1:K1"/>
    <mergeCell ref="A2:K2"/>
    <mergeCell ref="A4:K4"/>
    <mergeCell ref="A6:K6"/>
    <mergeCell ref="A24:K24"/>
    <mergeCell ref="A22:K22"/>
    <mergeCell ref="A16:E16"/>
    <mergeCell ref="A15:E15"/>
    <mergeCell ref="A13:E13"/>
    <mergeCell ref="A29:K30"/>
    <mergeCell ref="A27:K27"/>
    <mergeCell ref="A23:E23"/>
    <mergeCell ref="A19:E19"/>
    <mergeCell ref="A25:E25"/>
    <mergeCell ref="A20:E20"/>
    <mergeCell ref="A21:E21"/>
    <mergeCell ref="A26:E26"/>
    <mergeCell ref="A9:E9"/>
    <mergeCell ref="A8:E8"/>
    <mergeCell ref="A10:K10"/>
    <mergeCell ref="A11:E11"/>
    <mergeCell ref="A18:K18"/>
    <mergeCell ref="A17:E17"/>
    <mergeCell ref="A12:E12"/>
  </mergeCells>
  <printOptions/>
  <pageMargins left="0.7086614173228347" right="0.7086614173228347" top="0.4724409448818898" bottom="0.5511811023622047" header="0.5118110236220472" footer="0.31496062992125984"/>
  <pageSetup horizontalDpi="300" verticalDpi="300" orientation="landscape" paperSize="9" scale="92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view="pageBreakPreview" zoomScale="101" zoomScaleSheetLayoutView="101" workbookViewId="0" topLeftCell="A124">
      <selection activeCell="J137" sqref="J137"/>
    </sheetView>
  </sheetViews>
  <sheetFormatPr defaultColWidth="9.140625" defaultRowHeight="15"/>
  <cols>
    <col min="1" max="1" width="2.7109375" style="8" customWidth="1"/>
    <col min="2" max="2" width="3.28125" style="8" customWidth="1"/>
    <col min="3" max="3" width="4.57421875" style="8" customWidth="1"/>
    <col min="4" max="4" width="5.421875" style="8" customWidth="1"/>
    <col min="5" max="5" width="62.421875" style="0" customWidth="1"/>
    <col min="6" max="6" width="17.00390625" style="0" customWidth="1"/>
    <col min="7" max="7" width="15.8515625" style="7" customWidth="1"/>
    <col min="8" max="8" width="16.28125" style="7" customWidth="1"/>
    <col min="9" max="9" width="17.421875" style="7" customWidth="1"/>
    <col min="10" max="10" width="14.140625" style="7" customWidth="1"/>
    <col min="11" max="11" width="13.8515625" style="7" customWidth="1"/>
  </cols>
  <sheetData>
    <row r="1" spans="1:5" ht="15.75">
      <c r="A1" s="229" t="s">
        <v>172</v>
      </c>
      <c r="B1" s="230"/>
      <c r="C1" s="231"/>
      <c r="D1" s="228"/>
      <c r="E1" s="228"/>
    </row>
    <row r="2" spans="1:5" ht="15">
      <c r="A2" s="215"/>
      <c r="B2" s="216"/>
      <c r="C2" s="217"/>
      <c r="D2" s="218"/>
      <c r="E2" s="218"/>
    </row>
    <row r="3" spans="1:11" ht="59.25" customHeight="1">
      <c r="A3" s="232" t="s">
        <v>5</v>
      </c>
      <c r="B3" s="232" t="s">
        <v>6</v>
      </c>
      <c r="C3" s="232" t="s">
        <v>7</v>
      </c>
      <c r="D3" s="95" t="s">
        <v>60</v>
      </c>
      <c r="E3" s="233" t="s">
        <v>59</v>
      </c>
      <c r="F3" s="86" t="s">
        <v>211</v>
      </c>
      <c r="G3" s="85" t="s">
        <v>212</v>
      </c>
      <c r="H3" s="85" t="s">
        <v>233</v>
      </c>
      <c r="I3" s="85" t="s">
        <v>297</v>
      </c>
      <c r="J3" s="85" t="s">
        <v>213</v>
      </c>
      <c r="K3" s="85" t="s">
        <v>214</v>
      </c>
    </row>
    <row r="4" spans="1:11" ht="15">
      <c r="A4" s="684">
        <v>1</v>
      </c>
      <c r="B4" s="685"/>
      <c r="C4" s="685"/>
      <c r="D4" s="685"/>
      <c r="E4" s="686"/>
      <c r="F4" s="10">
        <v>2</v>
      </c>
      <c r="G4" s="11">
        <v>3</v>
      </c>
      <c r="H4" s="11">
        <v>4</v>
      </c>
      <c r="I4" s="11">
        <v>5</v>
      </c>
      <c r="J4" s="90">
        <v>6</v>
      </c>
      <c r="K4" s="81">
        <v>7</v>
      </c>
    </row>
    <row r="5" spans="1:11" ht="31.5">
      <c r="A5" s="12"/>
      <c r="B5" s="12"/>
      <c r="C5" s="12"/>
      <c r="D5" s="12"/>
      <c r="E5" s="13" t="s">
        <v>224</v>
      </c>
      <c r="F5" s="14">
        <f>SUM(F7+F52)</f>
        <v>6293879.58</v>
      </c>
      <c r="G5" s="14">
        <f>SUM(G7+G52)</f>
        <v>9372006</v>
      </c>
      <c r="H5" s="14">
        <f>SUM(H7+H52)</f>
        <v>9372006</v>
      </c>
      <c r="I5" s="14">
        <f>SUM(I7+I52)</f>
        <v>7682618.51</v>
      </c>
      <c r="J5" s="91">
        <f>I5/F5*100</f>
        <v>122.06491103536491</v>
      </c>
      <c r="K5" s="82">
        <f>I5/H5*100</f>
        <v>81.97411002511095</v>
      </c>
    </row>
    <row r="6" spans="1:11" ht="3.75" customHeight="1">
      <c r="A6" s="207"/>
      <c r="B6" s="207"/>
      <c r="C6" s="207"/>
      <c r="D6" s="207"/>
      <c r="E6" s="208"/>
      <c r="F6" s="209"/>
      <c r="G6" s="209"/>
      <c r="H6" s="209"/>
      <c r="I6" s="209"/>
      <c r="J6" s="210"/>
      <c r="K6" s="211" t="e">
        <f>I6/#REF!*100</f>
        <v>#REF!</v>
      </c>
    </row>
    <row r="7" spans="1:11" ht="20.25" customHeight="1">
      <c r="A7" s="15">
        <v>6</v>
      </c>
      <c r="B7" s="16"/>
      <c r="C7" s="16"/>
      <c r="D7" s="16"/>
      <c r="E7" s="17" t="s">
        <v>222</v>
      </c>
      <c r="F7" s="18">
        <f>SUM(F8+F17+F25+F33+F45)</f>
        <v>6282192.08</v>
      </c>
      <c r="G7" s="18">
        <f>SUM(G8+G17+G25+G33+G45)</f>
        <v>9367506</v>
      </c>
      <c r="H7" s="18">
        <f>SUM(H8+H17+H25+H33+H45)</f>
        <v>9367506</v>
      </c>
      <c r="I7" s="18">
        <f>SUM(I8+I17+I25+I33+I45+I47)</f>
        <v>7678454.27</v>
      </c>
      <c r="J7" s="92">
        <f aca="true" t="shared" si="0" ref="J7:J24">I7/F7*100</f>
        <v>122.2257163139781</v>
      </c>
      <c r="K7" s="83">
        <f>I7/H7*100</f>
        <v>81.96903498113585</v>
      </c>
    </row>
    <row r="8" spans="1:11" ht="15">
      <c r="A8" s="21"/>
      <c r="B8" s="22">
        <v>61</v>
      </c>
      <c r="C8" s="21"/>
      <c r="D8" s="21"/>
      <c r="E8" s="17" t="s">
        <v>8</v>
      </c>
      <c r="F8" s="23">
        <f>SUM(F9+F11+F14)</f>
        <v>2332207.25</v>
      </c>
      <c r="G8" s="23">
        <f>SUM(G9+G11+G14)</f>
        <v>2730000</v>
      </c>
      <c r="H8" s="23">
        <f>SUM(H9+H11+H14)</f>
        <v>2730000</v>
      </c>
      <c r="I8" s="23">
        <f>SUM(I9+I11+I14)</f>
        <v>2640610.81</v>
      </c>
      <c r="J8" s="93">
        <f t="shared" si="0"/>
        <v>113.22367726967661</v>
      </c>
      <c r="K8" s="84">
        <f>I8/H8*100</f>
        <v>96.7256706959707</v>
      </c>
    </row>
    <row r="9" spans="1:11" ht="15">
      <c r="A9" s="168"/>
      <c r="B9" s="363"/>
      <c r="C9" s="364">
        <v>611</v>
      </c>
      <c r="D9" s="364"/>
      <c r="E9" s="365" t="s">
        <v>9</v>
      </c>
      <c r="F9" s="170">
        <f>SUM(F10)</f>
        <v>2223581.26</v>
      </c>
      <c r="G9" s="170">
        <v>2600000</v>
      </c>
      <c r="H9" s="170">
        <v>2600000</v>
      </c>
      <c r="I9" s="170">
        <f>SUM(I10)</f>
        <v>2537000.36</v>
      </c>
      <c r="J9" s="159">
        <f t="shared" si="0"/>
        <v>114.09523931677677</v>
      </c>
      <c r="K9" s="373">
        <f>I9/H9*100</f>
        <v>97.57693692307691</v>
      </c>
    </row>
    <row r="10" spans="1:11" ht="15">
      <c r="A10" s="361"/>
      <c r="B10" s="368"/>
      <c r="C10" s="179"/>
      <c r="D10" s="119">
        <v>6111</v>
      </c>
      <c r="E10" s="119" t="s">
        <v>9</v>
      </c>
      <c r="F10" s="171">
        <v>2223581.26</v>
      </c>
      <c r="G10" s="170"/>
      <c r="H10" s="170"/>
      <c r="I10" s="170">
        <v>2537000.36</v>
      </c>
      <c r="J10" s="159">
        <f t="shared" si="0"/>
        <v>114.09523931677677</v>
      </c>
      <c r="K10" s="373"/>
    </row>
    <row r="11" spans="1:11" ht="15">
      <c r="A11" s="361"/>
      <c r="B11" s="368"/>
      <c r="C11" s="179">
        <v>613</v>
      </c>
      <c r="D11" s="179"/>
      <c r="E11" s="119" t="s">
        <v>10</v>
      </c>
      <c r="F11" s="362">
        <f>SUM(F12:F13)</f>
        <v>97608.62</v>
      </c>
      <c r="G11" s="170">
        <v>120000</v>
      </c>
      <c r="H11" s="170">
        <v>120000</v>
      </c>
      <c r="I11" s="173">
        <f>SUM(I12:I13)</f>
        <v>97134.08</v>
      </c>
      <c r="J11" s="159">
        <f t="shared" si="0"/>
        <v>99.51383392163521</v>
      </c>
      <c r="K11" s="373">
        <f>I11/H11*100</f>
        <v>80.94506666666666</v>
      </c>
    </row>
    <row r="12" spans="1:11" ht="15">
      <c r="A12" s="168"/>
      <c r="B12" s="366"/>
      <c r="C12" s="172"/>
      <c r="D12" s="367">
        <v>6131</v>
      </c>
      <c r="E12" s="367" t="s">
        <v>61</v>
      </c>
      <c r="F12" s="170">
        <v>31169.71</v>
      </c>
      <c r="G12" s="170"/>
      <c r="H12" s="170"/>
      <c r="I12" s="170">
        <v>33823.29</v>
      </c>
      <c r="J12" s="159">
        <f t="shared" si="0"/>
        <v>108.5133291262575</v>
      </c>
      <c r="K12" s="373"/>
    </row>
    <row r="13" spans="1:11" ht="15">
      <c r="A13" s="168"/>
      <c r="B13" s="168"/>
      <c r="C13" s="96"/>
      <c r="D13" s="94">
        <v>6134</v>
      </c>
      <c r="E13" s="94" t="s">
        <v>62</v>
      </c>
      <c r="F13" s="170">
        <v>66438.91</v>
      </c>
      <c r="G13" s="170"/>
      <c r="H13" s="170"/>
      <c r="I13" s="170">
        <v>63310.79</v>
      </c>
      <c r="J13" s="159">
        <f t="shared" si="0"/>
        <v>95.29173491858913</v>
      </c>
      <c r="K13" s="373"/>
    </row>
    <row r="14" spans="1:11" ht="15">
      <c r="A14" s="168"/>
      <c r="B14" s="168"/>
      <c r="C14" s="96">
        <v>614</v>
      </c>
      <c r="D14" s="96"/>
      <c r="E14" s="169" t="s">
        <v>11</v>
      </c>
      <c r="F14" s="173">
        <f>SUM(F15:F16)</f>
        <v>11017.369999999999</v>
      </c>
      <c r="G14" s="170">
        <v>10000</v>
      </c>
      <c r="H14" s="170">
        <v>10000</v>
      </c>
      <c r="I14" s="173">
        <f>SUM(I15:I16)</f>
        <v>6476.37</v>
      </c>
      <c r="J14" s="159">
        <f t="shared" si="0"/>
        <v>58.78326678690106</v>
      </c>
      <c r="K14" s="373">
        <f>I14/H14*100</f>
        <v>64.7637</v>
      </c>
    </row>
    <row r="15" spans="1:11" ht="15">
      <c r="A15" s="168"/>
      <c r="B15" s="168"/>
      <c r="C15" s="96"/>
      <c r="D15" s="94">
        <v>6142</v>
      </c>
      <c r="E15" s="94" t="s">
        <v>63</v>
      </c>
      <c r="F15" s="170">
        <v>9916.82</v>
      </c>
      <c r="G15" s="170"/>
      <c r="H15" s="170"/>
      <c r="I15" s="170">
        <v>6476.37</v>
      </c>
      <c r="J15" s="159">
        <f t="shared" si="0"/>
        <v>65.30692298539249</v>
      </c>
      <c r="K15" s="373"/>
    </row>
    <row r="16" spans="1:11" ht="15">
      <c r="A16" s="168"/>
      <c r="B16" s="168"/>
      <c r="C16" s="96"/>
      <c r="D16" s="94">
        <v>6145</v>
      </c>
      <c r="E16" s="94" t="s">
        <v>64</v>
      </c>
      <c r="F16" s="170">
        <v>1100.55</v>
      </c>
      <c r="G16" s="170"/>
      <c r="H16" s="170"/>
      <c r="I16" s="170">
        <v>0</v>
      </c>
      <c r="J16" s="159">
        <f t="shared" si="0"/>
        <v>0</v>
      </c>
      <c r="K16" s="160"/>
    </row>
    <row r="17" spans="1:11" ht="15">
      <c r="A17" s="24"/>
      <c r="B17" s="25">
        <v>63</v>
      </c>
      <c r="C17" s="26"/>
      <c r="D17" s="26"/>
      <c r="E17" s="27" t="s">
        <v>12</v>
      </c>
      <c r="F17" s="23">
        <f>SUM(F18+F21+F23)</f>
        <v>3442573.9899999998</v>
      </c>
      <c r="G17" s="23">
        <f>SUM(G18:G24)</f>
        <v>6045506</v>
      </c>
      <c r="H17" s="23">
        <f>SUM(H18:H24)</f>
        <v>6045506</v>
      </c>
      <c r="I17" s="23">
        <f>SUM(I18+I21+I23)</f>
        <v>4531020.369999999</v>
      </c>
      <c r="J17" s="93">
        <f t="shared" si="0"/>
        <v>131.61722545867488</v>
      </c>
      <c r="K17" s="84">
        <f>I17/H17*100</f>
        <v>74.94857121967952</v>
      </c>
    </row>
    <row r="18" spans="1:11" ht="15">
      <c r="A18" s="174"/>
      <c r="B18" s="174"/>
      <c r="C18" s="96">
        <v>633</v>
      </c>
      <c r="D18" s="96"/>
      <c r="E18" s="169" t="s">
        <v>13</v>
      </c>
      <c r="F18" s="173">
        <f>SUM(F19:F20)</f>
        <v>969077.98</v>
      </c>
      <c r="G18" s="175">
        <v>1995506</v>
      </c>
      <c r="H18" s="175">
        <v>1995506</v>
      </c>
      <c r="I18" s="173">
        <f>SUM(I19:I20)</f>
        <v>1174380.5599999998</v>
      </c>
      <c r="J18" s="159">
        <f t="shared" si="0"/>
        <v>121.18535187436616</v>
      </c>
      <c r="K18" s="373">
        <f>I18/H18*100</f>
        <v>58.85126679649171</v>
      </c>
    </row>
    <row r="19" spans="1:11" ht="15">
      <c r="A19" s="174"/>
      <c r="B19" s="174"/>
      <c r="C19" s="96"/>
      <c r="D19" s="94">
        <v>6331</v>
      </c>
      <c r="E19" s="94" t="s">
        <v>65</v>
      </c>
      <c r="F19" s="175">
        <v>50466.23</v>
      </c>
      <c r="G19" s="175"/>
      <c r="H19" s="175"/>
      <c r="I19" s="175">
        <v>40264.93</v>
      </c>
      <c r="J19" s="159">
        <f t="shared" si="0"/>
        <v>79.78588850405508</v>
      </c>
      <c r="K19" s="373"/>
    </row>
    <row r="20" spans="1:11" ht="15">
      <c r="A20" s="174"/>
      <c r="B20" s="174"/>
      <c r="C20" s="96"/>
      <c r="D20" s="94">
        <v>6332</v>
      </c>
      <c r="E20" s="94" t="s">
        <v>66</v>
      </c>
      <c r="F20" s="175">
        <v>918611.75</v>
      </c>
      <c r="G20" s="175"/>
      <c r="H20" s="175"/>
      <c r="I20" s="175">
        <v>1134115.63</v>
      </c>
      <c r="J20" s="159">
        <f t="shared" si="0"/>
        <v>123.4597347573662</v>
      </c>
      <c r="K20" s="373"/>
    </row>
    <row r="21" spans="1:11" ht="15">
      <c r="A21" s="174"/>
      <c r="B21" s="174"/>
      <c r="C21" s="96">
        <v>634</v>
      </c>
      <c r="D21" s="96"/>
      <c r="E21" s="169" t="s">
        <v>14</v>
      </c>
      <c r="F21" s="173">
        <f>SUM(F22:F22)</f>
        <v>57286.19</v>
      </c>
      <c r="G21" s="175">
        <v>50000</v>
      </c>
      <c r="H21" s="175">
        <v>50000</v>
      </c>
      <c r="I21" s="173">
        <f>SUM(I22:I22)</f>
        <v>41579.26</v>
      </c>
      <c r="J21" s="159">
        <f t="shared" si="0"/>
        <v>72.58164664118874</v>
      </c>
      <c r="K21" s="373">
        <f>I21/H21*100</f>
        <v>83.15852</v>
      </c>
    </row>
    <row r="22" spans="1:11" ht="15">
      <c r="A22" s="174"/>
      <c r="B22" s="174"/>
      <c r="C22" s="96"/>
      <c r="D22" s="96">
        <v>6341</v>
      </c>
      <c r="E22" s="94" t="s">
        <v>67</v>
      </c>
      <c r="F22" s="175">
        <v>57286.19</v>
      </c>
      <c r="G22" s="175"/>
      <c r="H22" s="175"/>
      <c r="I22" s="175">
        <v>41579.26</v>
      </c>
      <c r="J22" s="159">
        <f t="shared" si="0"/>
        <v>72.58164664118874</v>
      </c>
      <c r="K22" s="373"/>
    </row>
    <row r="23" spans="1:11" ht="15">
      <c r="A23" s="178"/>
      <c r="B23" s="178"/>
      <c r="C23" s="179">
        <v>638</v>
      </c>
      <c r="D23" s="119"/>
      <c r="E23" s="360" t="s">
        <v>180</v>
      </c>
      <c r="F23" s="175">
        <f>SUM(F24)</f>
        <v>2416209.82</v>
      </c>
      <c r="G23" s="175">
        <v>4000000</v>
      </c>
      <c r="H23" s="175">
        <v>4000000</v>
      </c>
      <c r="I23" s="175">
        <f>SUM(I24)</f>
        <v>3315060.55</v>
      </c>
      <c r="J23" s="159">
        <f t="shared" si="0"/>
        <v>137.20085576011772</v>
      </c>
      <c r="K23" s="373">
        <f>I23/H23*100</f>
        <v>82.87651374999999</v>
      </c>
    </row>
    <row r="24" spans="1:11" ht="15">
      <c r="A24" s="178"/>
      <c r="B24" s="178"/>
      <c r="C24" s="179"/>
      <c r="D24" s="119">
        <v>6382</v>
      </c>
      <c r="E24" s="360" t="s">
        <v>180</v>
      </c>
      <c r="F24" s="175">
        <v>2416209.82</v>
      </c>
      <c r="G24" s="175"/>
      <c r="H24" s="175"/>
      <c r="I24" s="175">
        <v>3315060.55</v>
      </c>
      <c r="J24" s="159">
        <f t="shared" si="0"/>
        <v>137.20085576011772</v>
      </c>
      <c r="K24" s="373"/>
    </row>
    <row r="25" spans="1:11" ht="15">
      <c r="A25" s="24"/>
      <c r="B25" s="25">
        <v>64</v>
      </c>
      <c r="C25" s="26"/>
      <c r="D25" s="26"/>
      <c r="E25" s="17" t="s">
        <v>15</v>
      </c>
      <c r="F25" s="18">
        <f>SUM(F26+F29)</f>
        <v>77723.01000000001</v>
      </c>
      <c r="G25" s="18">
        <f>SUM(G26+G29)</f>
        <v>127000</v>
      </c>
      <c r="H25" s="18">
        <f>SUM(H26+H29)</f>
        <v>127000</v>
      </c>
      <c r="I25" s="18">
        <f>SUM(I26+I29)</f>
        <v>101065.26000000001</v>
      </c>
      <c r="J25" s="93">
        <f>I25/F25*100</f>
        <v>130.03261196394735</v>
      </c>
      <c r="K25" s="84">
        <f>I25/H25*100</f>
        <v>79.57894488188977</v>
      </c>
    </row>
    <row r="26" spans="1:11" ht="15">
      <c r="A26" s="174"/>
      <c r="B26" s="174"/>
      <c r="C26" s="96">
        <v>641</v>
      </c>
      <c r="D26" s="96"/>
      <c r="E26" s="169" t="s">
        <v>16</v>
      </c>
      <c r="F26" s="173">
        <f>SUM(F27:F28)</f>
        <v>24.42</v>
      </c>
      <c r="G26" s="173">
        <v>5000</v>
      </c>
      <c r="H26" s="173">
        <v>5000</v>
      </c>
      <c r="I26" s="173">
        <f>SUM(I27:I28)</f>
        <v>107.46000000000001</v>
      </c>
      <c r="J26" s="159">
        <f>I26/F26*100</f>
        <v>440.0491400491401</v>
      </c>
      <c r="K26" s="373">
        <f>I26/H26*100</f>
        <v>2.1492</v>
      </c>
    </row>
    <row r="27" spans="1:11" ht="15">
      <c r="A27" s="174"/>
      <c r="B27" s="174"/>
      <c r="C27" s="96"/>
      <c r="D27" s="94">
        <v>6413</v>
      </c>
      <c r="E27" s="94" t="s">
        <v>68</v>
      </c>
      <c r="F27" s="173">
        <v>24.42</v>
      </c>
      <c r="G27" s="173"/>
      <c r="H27" s="173"/>
      <c r="I27" s="173">
        <v>71.58</v>
      </c>
      <c r="J27" s="159">
        <f>I27/F27*100</f>
        <v>293.1203931203931</v>
      </c>
      <c r="K27" s="373"/>
    </row>
    <row r="28" spans="1:11" ht="15">
      <c r="A28" s="174"/>
      <c r="B28" s="174"/>
      <c r="C28" s="96"/>
      <c r="D28" s="94">
        <v>6414</v>
      </c>
      <c r="E28" s="94" t="s">
        <v>69</v>
      </c>
      <c r="F28" s="173">
        <v>0</v>
      </c>
      <c r="G28" s="173"/>
      <c r="H28" s="173"/>
      <c r="I28" s="173">
        <v>35.88</v>
      </c>
      <c r="J28" s="159"/>
      <c r="K28" s="373"/>
    </row>
    <row r="29" spans="1:11" ht="15">
      <c r="A29" s="174"/>
      <c r="B29" s="174"/>
      <c r="C29" s="96">
        <v>642</v>
      </c>
      <c r="D29" s="96"/>
      <c r="E29" s="169" t="s">
        <v>17</v>
      </c>
      <c r="F29" s="173">
        <f>SUM(F30:F32)</f>
        <v>77698.59000000001</v>
      </c>
      <c r="G29" s="173">
        <v>122000</v>
      </c>
      <c r="H29" s="173">
        <v>122000</v>
      </c>
      <c r="I29" s="173">
        <f>SUM(I30:I32)</f>
        <v>100957.8</v>
      </c>
      <c r="J29" s="159">
        <f aca="true" t="shared" si="1" ref="J29:J51">I29/F29*100</f>
        <v>129.93517642984253</v>
      </c>
      <c r="K29" s="373">
        <f>I29/H29*100</f>
        <v>82.75229508196722</v>
      </c>
    </row>
    <row r="30" spans="1:11" ht="15">
      <c r="A30" s="174"/>
      <c r="B30" s="174"/>
      <c r="C30" s="96"/>
      <c r="D30" s="94">
        <v>6422</v>
      </c>
      <c r="E30" s="94" t="s">
        <v>70</v>
      </c>
      <c r="F30" s="173">
        <v>9559</v>
      </c>
      <c r="G30" s="173"/>
      <c r="H30" s="173"/>
      <c r="I30" s="173">
        <v>10380</v>
      </c>
      <c r="J30" s="159">
        <f t="shared" si="1"/>
        <v>108.58876451511665</v>
      </c>
      <c r="K30" s="160"/>
    </row>
    <row r="31" spans="1:11" ht="15">
      <c r="A31" s="174"/>
      <c r="B31" s="174"/>
      <c r="C31" s="96"/>
      <c r="D31" s="94">
        <v>6423</v>
      </c>
      <c r="E31" s="94" t="s">
        <v>72</v>
      </c>
      <c r="F31" s="173">
        <v>61972.35</v>
      </c>
      <c r="G31" s="173"/>
      <c r="H31" s="173"/>
      <c r="I31" s="173">
        <v>80169.53</v>
      </c>
      <c r="J31" s="159">
        <f t="shared" si="1"/>
        <v>129.36338544528326</v>
      </c>
      <c r="K31" s="160"/>
    </row>
    <row r="32" spans="1:11" s="29" customFormat="1" ht="15">
      <c r="A32" s="176"/>
      <c r="B32" s="176"/>
      <c r="C32" s="177"/>
      <c r="D32" s="94">
        <v>6429</v>
      </c>
      <c r="E32" s="94" t="s">
        <v>71</v>
      </c>
      <c r="F32" s="175">
        <v>6167.24</v>
      </c>
      <c r="G32" s="175"/>
      <c r="H32" s="175"/>
      <c r="I32" s="175">
        <v>10408.27</v>
      </c>
      <c r="J32" s="159">
        <f t="shared" si="1"/>
        <v>168.7670659808926</v>
      </c>
      <c r="K32" s="160"/>
    </row>
    <row r="33" spans="1:11" ht="30">
      <c r="A33" s="24"/>
      <c r="B33" s="25">
        <v>65</v>
      </c>
      <c r="C33" s="26"/>
      <c r="D33" s="26"/>
      <c r="E33" s="27" t="s">
        <v>18</v>
      </c>
      <c r="F33" s="18">
        <f>SUM(F34+F37+F42)</f>
        <v>429687.83</v>
      </c>
      <c r="G33" s="18">
        <f>SUM(G34+G37+G42)</f>
        <v>450000</v>
      </c>
      <c r="H33" s="18">
        <f>SUM(H34+H37+H42)</f>
        <v>450000</v>
      </c>
      <c r="I33" s="18">
        <f>SUM(I34+I37+I42)</f>
        <v>396911.33999999997</v>
      </c>
      <c r="J33" s="93">
        <f t="shared" si="1"/>
        <v>92.3720227310138</v>
      </c>
      <c r="K33" s="84">
        <f>I33/H33*100</f>
        <v>88.20251999999999</v>
      </c>
    </row>
    <row r="34" spans="1:11" ht="15">
      <c r="A34" s="174"/>
      <c r="B34" s="174"/>
      <c r="C34" s="96">
        <v>651</v>
      </c>
      <c r="D34" s="96"/>
      <c r="E34" s="169" t="s">
        <v>19</v>
      </c>
      <c r="F34" s="173">
        <f>SUM(F35+F36)</f>
        <v>131369.65</v>
      </c>
      <c r="G34" s="173">
        <v>150000</v>
      </c>
      <c r="H34" s="173">
        <v>150000</v>
      </c>
      <c r="I34" s="173">
        <f>SUM(I35+I36)</f>
        <v>126560.2</v>
      </c>
      <c r="J34" s="159">
        <f t="shared" si="1"/>
        <v>96.33899458512678</v>
      </c>
      <c r="K34" s="373">
        <f>I34/H34*100</f>
        <v>84.37346666666666</v>
      </c>
    </row>
    <row r="35" spans="1:11" ht="15">
      <c r="A35" s="174"/>
      <c r="B35" s="174"/>
      <c r="C35" s="96"/>
      <c r="D35" s="94">
        <v>6512</v>
      </c>
      <c r="E35" s="94" t="s">
        <v>73</v>
      </c>
      <c r="F35" s="173">
        <v>131361.6</v>
      </c>
      <c r="G35" s="173"/>
      <c r="H35" s="173"/>
      <c r="I35" s="173">
        <v>126559</v>
      </c>
      <c r="J35" s="159">
        <f t="shared" si="1"/>
        <v>96.34398484793121</v>
      </c>
      <c r="K35" s="373"/>
    </row>
    <row r="36" spans="1:11" ht="15">
      <c r="A36" s="174"/>
      <c r="B36" s="174"/>
      <c r="C36" s="96"/>
      <c r="D36" s="97">
        <v>6514</v>
      </c>
      <c r="E36" s="97" t="s">
        <v>74</v>
      </c>
      <c r="F36" s="173">
        <v>8.05</v>
      </c>
      <c r="G36" s="173"/>
      <c r="H36" s="173"/>
      <c r="I36" s="173">
        <v>1.2</v>
      </c>
      <c r="J36" s="159">
        <f t="shared" si="1"/>
        <v>14.906832298136644</v>
      </c>
      <c r="K36" s="373"/>
    </row>
    <row r="37" spans="1:11" ht="15">
      <c r="A37" s="174"/>
      <c r="B37" s="174"/>
      <c r="C37" s="96">
        <v>652</v>
      </c>
      <c r="D37" s="96"/>
      <c r="E37" s="169" t="s">
        <v>20</v>
      </c>
      <c r="F37" s="173">
        <f>SUM(F38:F41)</f>
        <v>63424.82</v>
      </c>
      <c r="G37" s="173">
        <v>80000</v>
      </c>
      <c r="H37" s="173">
        <v>80000</v>
      </c>
      <c r="I37" s="173">
        <f>SUM(I38:I41)</f>
        <v>46991.6</v>
      </c>
      <c r="J37" s="159">
        <f t="shared" si="1"/>
        <v>74.09023785956349</v>
      </c>
      <c r="K37" s="373">
        <f>I37/H37*100</f>
        <v>58.7395</v>
      </c>
    </row>
    <row r="38" spans="1:11" ht="15">
      <c r="A38" s="174"/>
      <c r="B38" s="174"/>
      <c r="C38" s="96"/>
      <c r="D38" s="96">
        <v>6522</v>
      </c>
      <c r="E38" s="169" t="s">
        <v>76</v>
      </c>
      <c r="F38" s="173">
        <v>6574.87</v>
      </c>
      <c r="G38" s="173"/>
      <c r="H38" s="173"/>
      <c r="I38" s="173">
        <v>3116.77</v>
      </c>
      <c r="J38" s="206">
        <f t="shared" si="1"/>
        <v>47.404283278604744</v>
      </c>
      <c r="K38" s="373"/>
    </row>
    <row r="39" spans="1:11" ht="15">
      <c r="A39" s="174"/>
      <c r="B39" s="174"/>
      <c r="C39" s="96"/>
      <c r="D39" s="96">
        <v>6524</v>
      </c>
      <c r="E39" s="169" t="s">
        <v>77</v>
      </c>
      <c r="F39" s="173">
        <v>16.27</v>
      </c>
      <c r="G39" s="173"/>
      <c r="H39" s="173"/>
      <c r="I39" s="173">
        <v>3.5</v>
      </c>
      <c r="J39" s="206">
        <f t="shared" si="1"/>
        <v>21.5119852489244</v>
      </c>
      <c r="K39" s="373"/>
    </row>
    <row r="40" spans="1:11" ht="15">
      <c r="A40" s="174"/>
      <c r="B40" s="174"/>
      <c r="C40" s="96"/>
      <c r="D40" s="96">
        <v>6525</v>
      </c>
      <c r="E40" s="169" t="s">
        <v>321</v>
      </c>
      <c r="F40" s="173">
        <v>0</v>
      </c>
      <c r="G40" s="173"/>
      <c r="H40" s="173"/>
      <c r="I40" s="173">
        <v>10986.74</v>
      </c>
      <c r="J40" s="206"/>
      <c r="K40" s="373"/>
    </row>
    <row r="41" spans="1:11" ht="15">
      <c r="A41" s="174"/>
      <c r="B41" s="174"/>
      <c r="C41" s="96"/>
      <c r="D41" s="96">
        <v>6526</v>
      </c>
      <c r="E41" s="169" t="s">
        <v>75</v>
      </c>
      <c r="F41" s="173">
        <v>56833.68</v>
      </c>
      <c r="G41" s="173"/>
      <c r="H41" s="173"/>
      <c r="I41" s="173">
        <v>32884.59</v>
      </c>
      <c r="J41" s="159">
        <f t="shared" si="1"/>
        <v>57.86109574463592</v>
      </c>
      <c r="K41" s="373"/>
    </row>
    <row r="42" spans="1:11" ht="15">
      <c r="A42" s="174"/>
      <c r="B42" s="174"/>
      <c r="C42" s="96">
        <v>653</v>
      </c>
      <c r="D42" s="96"/>
      <c r="E42" s="169" t="s">
        <v>21</v>
      </c>
      <c r="F42" s="173">
        <f>SUM(F43+F44)</f>
        <v>234893.36000000002</v>
      </c>
      <c r="G42" s="173">
        <v>220000</v>
      </c>
      <c r="H42" s="173">
        <v>220000</v>
      </c>
      <c r="I42" s="173">
        <f>SUM(I43+I44)</f>
        <v>223359.54</v>
      </c>
      <c r="J42" s="159">
        <f t="shared" si="1"/>
        <v>95.08976328662504</v>
      </c>
      <c r="K42" s="373">
        <f>I42/H42*100</f>
        <v>101.52706363636364</v>
      </c>
    </row>
    <row r="43" spans="1:11" ht="15">
      <c r="A43" s="174"/>
      <c r="B43" s="174"/>
      <c r="C43" s="96"/>
      <c r="D43" s="94">
        <v>6531</v>
      </c>
      <c r="E43" s="94" t="s">
        <v>79</v>
      </c>
      <c r="F43" s="173">
        <v>22795.98</v>
      </c>
      <c r="G43" s="173"/>
      <c r="H43" s="173"/>
      <c r="I43" s="173">
        <v>2930.4</v>
      </c>
      <c r="J43" s="206">
        <f t="shared" si="1"/>
        <v>12.854898100454554</v>
      </c>
      <c r="K43" s="160"/>
    </row>
    <row r="44" spans="1:11" ht="15">
      <c r="A44" s="174"/>
      <c r="B44" s="174"/>
      <c r="C44" s="96"/>
      <c r="D44" s="118">
        <v>6532</v>
      </c>
      <c r="E44" s="118" t="s">
        <v>78</v>
      </c>
      <c r="F44" s="173">
        <v>212097.38</v>
      </c>
      <c r="G44" s="173"/>
      <c r="H44" s="173"/>
      <c r="I44" s="173">
        <v>220429.14</v>
      </c>
      <c r="J44" s="206">
        <f t="shared" si="1"/>
        <v>103.92827106115125</v>
      </c>
      <c r="K44" s="160"/>
    </row>
    <row r="45" spans="1:11" ht="22.5" customHeight="1">
      <c r="A45" s="125"/>
      <c r="B45" s="127">
        <v>66</v>
      </c>
      <c r="C45" s="128"/>
      <c r="D45" s="129"/>
      <c r="E45" s="129" t="s">
        <v>123</v>
      </c>
      <c r="F45" s="130">
        <f>SUM(F46)</f>
        <v>0</v>
      </c>
      <c r="G45" s="130">
        <v>15000</v>
      </c>
      <c r="H45" s="130">
        <v>15000</v>
      </c>
      <c r="I45" s="130">
        <f>SUM(I46)</f>
        <v>0</v>
      </c>
      <c r="J45" s="126"/>
      <c r="K45" s="126">
        <f>I45/H45*100</f>
        <v>0</v>
      </c>
    </row>
    <row r="46" spans="1:11" ht="15">
      <c r="A46" s="178"/>
      <c r="B46" s="178"/>
      <c r="C46" s="179">
        <v>663</v>
      </c>
      <c r="D46" s="119"/>
      <c r="E46" s="119" t="s">
        <v>124</v>
      </c>
      <c r="F46" s="180">
        <v>0</v>
      </c>
      <c r="G46" s="180">
        <v>15000</v>
      </c>
      <c r="H46" s="180">
        <v>15000</v>
      </c>
      <c r="I46" s="180">
        <v>0</v>
      </c>
      <c r="J46" s="181"/>
      <c r="K46" s="599">
        <f>I46/H46*100</f>
        <v>0</v>
      </c>
    </row>
    <row r="47" spans="1:11" ht="15">
      <c r="A47" s="631"/>
      <c r="B47" s="631">
        <v>68</v>
      </c>
      <c r="C47" s="632"/>
      <c r="D47" s="633"/>
      <c r="E47" s="633" t="s">
        <v>317</v>
      </c>
      <c r="F47" s="634">
        <v>0</v>
      </c>
      <c r="G47" s="634">
        <v>0</v>
      </c>
      <c r="H47" s="634">
        <v>0</v>
      </c>
      <c r="I47" s="634">
        <f>SUM(I48+I50)</f>
        <v>8846.49</v>
      </c>
      <c r="J47" s="630"/>
      <c r="K47" s="630"/>
    </row>
    <row r="48" spans="1:11" ht="15">
      <c r="A48" s="178"/>
      <c r="B48" s="178"/>
      <c r="C48" s="179">
        <v>681</v>
      </c>
      <c r="D48" s="119"/>
      <c r="E48" s="119" t="s">
        <v>318</v>
      </c>
      <c r="F48" s="180">
        <v>0</v>
      </c>
      <c r="G48" s="180">
        <v>0</v>
      </c>
      <c r="H48" s="180">
        <v>0</v>
      </c>
      <c r="I48" s="180">
        <v>667.33</v>
      </c>
      <c r="J48" s="181"/>
      <c r="K48" s="181"/>
    </row>
    <row r="49" spans="1:11" ht="15">
      <c r="A49" s="178"/>
      <c r="B49" s="178"/>
      <c r="C49" s="179"/>
      <c r="D49" s="119">
        <v>6819</v>
      </c>
      <c r="E49" s="119" t="s">
        <v>319</v>
      </c>
      <c r="F49" s="180">
        <v>0</v>
      </c>
      <c r="G49" s="180"/>
      <c r="H49" s="180"/>
      <c r="I49" s="180">
        <v>667.33</v>
      </c>
      <c r="J49" s="181"/>
      <c r="K49" s="181"/>
    </row>
    <row r="50" spans="1:11" ht="15">
      <c r="A50" s="178"/>
      <c r="B50" s="178"/>
      <c r="C50" s="179">
        <v>683</v>
      </c>
      <c r="D50" s="119"/>
      <c r="E50" s="119" t="s">
        <v>320</v>
      </c>
      <c r="F50" s="180">
        <v>0</v>
      </c>
      <c r="G50" s="180">
        <v>0</v>
      </c>
      <c r="H50" s="180">
        <v>0</v>
      </c>
      <c r="I50" s="180">
        <v>8179.16</v>
      </c>
      <c r="J50" s="181"/>
      <c r="K50" s="181"/>
    </row>
    <row r="51" spans="1:11" ht="15">
      <c r="A51" s="178"/>
      <c r="B51" s="178"/>
      <c r="C51" s="179"/>
      <c r="D51" s="119">
        <v>6831</v>
      </c>
      <c r="E51" s="119" t="s">
        <v>320</v>
      </c>
      <c r="F51" s="180">
        <v>0</v>
      </c>
      <c r="G51" s="180"/>
      <c r="H51" s="180"/>
      <c r="I51" s="180">
        <v>8179.16</v>
      </c>
      <c r="J51" s="181"/>
      <c r="K51" s="181"/>
    </row>
    <row r="52" spans="1:11" ht="23.25" customHeight="1">
      <c r="A52" s="350">
        <v>7</v>
      </c>
      <c r="B52" s="350"/>
      <c r="C52" s="351"/>
      <c r="D52" s="351"/>
      <c r="E52" s="352" t="s">
        <v>223</v>
      </c>
      <c r="F52" s="353">
        <v>11687.5</v>
      </c>
      <c r="G52" s="354">
        <f aca="true" t="shared" si="2" ref="G52:I53">SUM(G53)</f>
        <v>4500</v>
      </c>
      <c r="H52" s="354">
        <f t="shared" si="2"/>
        <v>4500</v>
      </c>
      <c r="I52" s="353">
        <f t="shared" si="2"/>
        <v>4164.24</v>
      </c>
      <c r="J52" s="355">
        <f>I52/F52*100</f>
        <v>35.629860962566845</v>
      </c>
      <c r="K52" s="630">
        <f>I52/H52*100</f>
        <v>92.53866666666666</v>
      </c>
    </row>
    <row r="53" spans="1:11" ht="15">
      <c r="A53" s="613"/>
      <c r="B53" s="613">
        <v>72</v>
      </c>
      <c r="C53" s="614"/>
      <c r="D53" s="615"/>
      <c r="E53" s="615" t="s">
        <v>298</v>
      </c>
      <c r="F53" s="356">
        <v>11687.5</v>
      </c>
      <c r="G53" s="357">
        <f t="shared" si="2"/>
        <v>4500</v>
      </c>
      <c r="H53" s="357">
        <f t="shared" si="2"/>
        <v>4500</v>
      </c>
      <c r="I53" s="358">
        <f t="shared" si="2"/>
        <v>4164.24</v>
      </c>
      <c r="J53" s="359">
        <f>I53/F53*100</f>
        <v>35.629860962566845</v>
      </c>
      <c r="K53" s="616">
        <f>I53/H53*100</f>
        <v>92.53866666666666</v>
      </c>
    </row>
    <row r="54" spans="1:11" ht="15">
      <c r="A54" s="608"/>
      <c r="B54" s="183"/>
      <c r="C54" s="156">
        <v>722</v>
      </c>
      <c r="D54" s="156"/>
      <c r="E54" s="119" t="s">
        <v>299</v>
      </c>
      <c r="F54" s="180">
        <v>11687.5</v>
      </c>
      <c r="G54" s="199">
        <v>4500</v>
      </c>
      <c r="H54" s="199">
        <v>4500</v>
      </c>
      <c r="I54" s="180">
        <v>4164.24</v>
      </c>
      <c r="J54" s="181">
        <f>I54/F54*100</f>
        <v>35.629860962566845</v>
      </c>
      <c r="K54" s="599">
        <f>I54/H54*100</f>
        <v>92.53866666666666</v>
      </c>
    </row>
    <row r="55" spans="1:11" ht="15">
      <c r="A55" s="609"/>
      <c r="B55" s="610"/>
      <c r="C55" s="611"/>
      <c r="D55" s="611">
        <v>7227</v>
      </c>
      <c r="E55" s="612" t="s">
        <v>110</v>
      </c>
      <c r="F55" s="180">
        <v>11687.5</v>
      </c>
      <c r="G55" s="199"/>
      <c r="H55" s="199"/>
      <c r="I55" s="180">
        <v>4164.24</v>
      </c>
      <c r="J55" s="181">
        <f>I55/F55*100</f>
        <v>35.629860962566845</v>
      </c>
      <c r="K55" s="599"/>
    </row>
    <row r="56" spans="1:11" ht="15" customHeight="1">
      <c r="A56" s="30"/>
      <c r="B56" s="30"/>
      <c r="C56" s="31"/>
      <c r="D56" s="31"/>
      <c r="E56" s="98"/>
      <c r="F56" s="32"/>
      <c r="G56" s="32"/>
      <c r="H56" s="32"/>
      <c r="I56" s="32"/>
      <c r="J56" s="32"/>
      <c r="K56" s="32"/>
    </row>
    <row r="57" spans="1:11" ht="33" customHeight="1">
      <c r="A57" s="161"/>
      <c r="B57" s="161"/>
      <c r="C57" s="162"/>
      <c r="D57" s="162"/>
      <c r="E57" s="481" t="s">
        <v>225</v>
      </c>
      <c r="F57" s="163">
        <f>F59+F125</f>
        <v>5654667.0600000005</v>
      </c>
      <c r="G57" s="163">
        <f>G59+G125</f>
        <v>14167500</v>
      </c>
      <c r="H57" s="163">
        <f>H59+H125</f>
        <v>14167500</v>
      </c>
      <c r="I57" s="163">
        <f>I59+I125</f>
        <v>13091642.310000002</v>
      </c>
      <c r="J57" s="93">
        <f>I57/F57*100</f>
        <v>231.51924191271488</v>
      </c>
      <c r="K57" s="84">
        <f aca="true" t="shared" si="3" ref="K57:K62">I57/H57*100</f>
        <v>92.40615712016942</v>
      </c>
    </row>
    <row r="58" spans="1:11" ht="3" customHeight="1">
      <c r="A58" s="99"/>
      <c r="B58" s="99"/>
      <c r="C58" s="100"/>
      <c r="D58" s="100"/>
      <c r="E58" s="101"/>
      <c r="F58" s="33"/>
      <c r="G58" s="33"/>
      <c r="H58" s="33"/>
      <c r="I58" s="33"/>
      <c r="J58" s="33"/>
      <c r="K58" s="33"/>
    </row>
    <row r="59" spans="1:11" ht="18.75" customHeight="1">
      <c r="A59" s="164"/>
      <c r="B59" s="164"/>
      <c r="C59" s="165"/>
      <c r="D59" s="165"/>
      <c r="E59" s="166" t="s">
        <v>23</v>
      </c>
      <c r="F59" s="34">
        <f>F60</f>
        <v>2628436.0900000003</v>
      </c>
      <c r="G59" s="34">
        <f>G60</f>
        <v>3039550</v>
      </c>
      <c r="H59" s="34">
        <f>H60</f>
        <v>3025050</v>
      </c>
      <c r="I59" s="34">
        <f>I60</f>
        <v>2657454.3500000006</v>
      </c>
      <c r="J59" s="93">
        <f aca="true" t="shared" si="4" ref="J59:J73">I59/F59*100</f>
        <v>101.10401238631601</v>
      </c>
      <c r="K59" s="84">
        <f t="shared" si="3"/>
        <v>87.84827854085059</v>
      </c>
    </row>
    <row r="60" spans="1:11" ht="15">
      <c r="A60" s="182">
        <v>3</v>
      </c>
      <c r="B60" s="183"/>
      <c r="C60" s="156"/>
      <c r="D60" s="156"/>
      <c r="E60" s="184" t="s">
        <v>24</v>
      </c>
      <c r="F60" s="185">
        <f>SUM(F61+F69+F99+F106+F110+F113+F117)</f>
        <v>2628436.0900000003</v>
      </c>
      <c r="G60" s="185">
        <f>SUM(G61+G69+G99+G106+G110+G113+G117)</f>
        <v>3039550</v>
      </c>
      <c r="H60" s="185">
        <f>SUM(H61+H69+H99+H106+H110+H113+H117)</f>
        <v>3025050</v>
      </c>
      <c r="I60" s="185">
        <f>SUM(I61+I69+I99+I106+I110+I113+I117)</f>
        <v>2657454.3500000006</v>
      </c>
      <c r="J60" s="159">
        <f t="shared" si="4"/>
        <v>101.10401238631601</v>
      </c>
      <c r="K60" s="160">
        <f t="shared" si="3"/>
        <v>87.84827854085059</v>
      </c>
    </row>
    <row r="61" spans="1:11" ht="15">
      <c r="A61" s="182"/>
      <c r="B61" s="186">
        <v>31</v>
      </c>
      <c r="C61" s="156"/>
      <c r="D61" s="156"/>
      <c r="E61" s="184" t="s">
        <v>25</v>
      </c>
      <c r="F61" s="185">
        <f>SUM(F62+F64+F66)</f>
        <v>313621.32</v>
      </c>
      <c r="G61" s="185">
        <f>SUM(G62+G64+G66)</f>
        <v>314000</v>
      </c>
      <c r="H61" s="185">
        <f>SUM(H62+H64+H66)</f>
        <v>314000</v>
      </c>
      <c r="I61" s="185">
        <f>SUM(I62+I64+I66)</f>
        <v>308311.26</v>
      </c>
      <c r="J61" s="159">
        <f t="shared" si="4"/>
        <v>98.30685617929291</v>
      </c>
      <c r="K61" s="160">
        <f t="shared" si="3"/>
        <v>98.18829936305733</v>
      </c>
    </row>
    <row r="62" spans="1:11" ht="15">
      <c r="A62" s="157"/>
      <c r="B62" s="183"/>
      <c r="C62" s="156">
        <v>311</v>
      </c>
      <c r="D62" s="156"/>
      <c r="E62" s="157" t="s">
        <v>26</v>
      </c>
      <c r="F62" s="158">
        <f>SUM(F63)</f>
        <v>259062.78</v>
      </c>
      <c r="G62" s="158">
        <v>264000</v>
      </c>
      <c r="H62" s="158">
        <v>264000</v>
      </c>
      <c r="I62" s="158">
        <f>SUM(I63)</f>
        <v>262770.33</v>
      </c>
      <c r="J62" s="206">
        <f t="shared" si="4"/>
        <v>101.43113958709161</v>
      </c>
      <c r="K62" s="373">
        <f t="shared" si="3"/>
        <v>99.53421590909092</v>
      </c>
    </row>
    <row r="63" spans="1:11" ht="15">
      <c r="A63" s="157"/>
      <c r="B63" s="183"/>
      <c r="C63" s="156"/>
      <c r="D63" s="156">
        <v>3111</v>
      </c>
      <c r="E63" s="157" t="s">
        <v>80</v>
      </c>
      <c r="F63" s="158">
        <v>259062.78</v>
      </c>
      <c r="G63" s="158"/>
      <c r="H63" s="158"/>
      <c r="I63" s="158">
        <v>262770.33</v>
      </c>
      <c r="J63" s="206">
        <f t="shared" si="4"/>
        <v>101.43113958709161</v>
      </c>
      <c r="K63" s="373"/>
    </row>
    <row r="64" spans="1:11" ht="15">
      <c r="A64" s="157"/>
      <c r="B64" s="183"/>
      <c r="C64" s="156">
        <v>312</v>
      </c>
      <c r="D64" s="156"/>
      <c r="E64" s="157" t="s">
        <v>27</v>
      </c>
      <c r="F64" s="158">
        <v>10000</v>
      </c>
      <c r="G64" s="158">
        <v>5000</v>
      </c>
      <c r="H64" s="158">
        <v>5000</v>
      </c>
      <c r="I64" s="158">
        <v>2000</v>
      </c>
      <c r="J64" s="206">
        <f t="shared" si="4"/>
        <v>20</v>
      </c>
      <c r="K64" s="373">
        <f>I64/H64*100</f>
        <v>40</v>
      </c>
    </row>
    <row r="65" spans="1:11" ht="15">
      <c r="A65" s="157"/>
      <c r="B65" s="183"/>
      <c r="C65" s="156"/>
      <c r="D65" s="156">
        <v>3121</v>
      </c>
      <c r="E65" s="157" t="s">
        <v>27</v>
      </c>
      <c r="F65" s="158">
        <v>10000</v>
      </c>
      <c r="G65" s="158"/>
      <c r="H65" s="158"/>
      <c r="I65" s="158">
        <v>2000</v>
      </c>
      <c r="J65" s="206">
        <f t="shared" si="4"/>
        <v>20</v>
      </c>
      <c r="K65" s="373"/>
    </row>
    <row r="66" spans="1:11" ht="15">
      <c r="A66" s="157"/>
      <c r="B66" s="183"/>
      <c r="C66" s="156">
        <v>313</v>
      </c>
      <c r="D66" s="156"/>
      <c r="E66" s="157" t="s">
        <v>28</v>
      </c>
      <c r="F66" s="158">
        <f>SUM(F67:F68)</f>
        <v>44558.54</v>
      </c>
      <c r="G66" s="158">
        <v>45000</v>
      </c>
      <c r="H66" s="158">
        <v>45000</v>
      </c>
      <c r="I66" s="158">
        <f>SUM(I67:I68)</f>
        <v>43540.93</v>
      </c>
      <c r="J66" s="206">
        <f t="shared" si="4"/>
        <v>97.71624025383238</v>
      </c>
      <c r="K66" s="373">
        <f>I66/H66*100</f>
        <v>96.75762222222222</v>
      </c>
    </row>
    <row r="67" spans="1:11" ht="15">
      <c r="A67" s="157"/>
      <c r="B67" s="183"/>
      <c r="C67" s="156"/>
      <c r="D67" s="56">
        <v>3132</v>
      </c>
      <c r="E67" s="57" t="s">
        <v>81</v>
      </c>
      <c r="F67" s="158">
        <v>40154.51</v>
      </c>
      <c r="G67" s="158"/>
      <c r="H67" s="158"/>
      <c r="I67" s="158">
        <v>43094.42</v>
      </c>
      <c r="J67" s="206">
        <f t="shared" si="4"/>
        <v>107.32149389943993</v>
      </c>
      <c r="K67" s="373"/>
    </row>
    <row r="68" spans="1:11" ht="15">
      <c r="A68" s="157"/>
      <c r="B68" s="183"/>
      <c r="C68" s="156"/>
      <c r="D68" s="56">
        <v>3133</v>
      </c>
      <c r="E68" s="57" t="s">
        <v>82</v>
      </c>
      <c r="F68" s="158">
        <v>4404.03</v>
      </c>
      <c r="G68" s="158"/>
      <c r="H68" s="158"/>
      <c r="I68" s="158">
        <v>446.51</v>
      </c>
      <c r="J68" s="206">
        <f t="shared" si="4"/>
        <v>10.138668446854359</v>
      </c>
      <c r="K68" s="373"/>
    </row>
    <row r="69" spans="1:11" ht="15">
      <c r="A69" s="102"/>
      <c r="B69" s="105">
        <v>32</v>
      </c>
      <c r="C69" s="106"/>
      <c r="D69" s="106"/>
      <c r="E69" s="103" t="s">
        <v>29</v>
      </c>
      <c r="F69" s="35">
        <f>SUM(F70+F75+F81+F89+F91)</f>
        <v>1812146.9300000002</v>
      </c>
      <c r="G69" s="35">
        <f>SUM(G70+G75+G81+G89+G91)</f>
        <v>1709750</v>
      </c>
      <c r="H69" s="35">
        <f>SUM(H70+H75+H81+H89+H91)</f>
        <v>1701250</v>
      </c>
      <c r="I69" s="35">
        <f>SUM(I70+I75+I81+I89+I91)</f>
        <v>1544833.2600000002</v>
      </c>
      <c r="J69" s="110">
        <f t="shared" si="4"/>
        <v>85.24878609043031</v>
      </c>
      <c r="K69" s="111">
        <f>I69/H69*100</f>
        <v>90.80577575312272</v>
      </c>
    </row>
    <row r="70" spans="1:11" ht="15">
      <c r="A70" s="183"/>
      <c r="B70" s="183"/>
      <c r="C70" s="156">
        <v>321</v>
      </c>
      <c r="D70" s="156"/>
      <c r="E70" s="157" t="s">
        <v>30</v>
      </c>
      <c r="F70" s="158">
        <f>SUM(F71:F74)</f>
        <v>17480.89</v>
      </c>
      <c r="G70" s="158">
        <v>17500</v>
      </c>
      <c r="H70" s="158">
        <v>17500</v>
      </c>
      <c r="I70" s="158">
        <f>SUM(I71:I74)</f>
        <v>13332.85</v>
      </c>
      <c r="J70" s="206">
        <f t="shared" si="4"/>
        <v>76.27100222013868</v>
      </c>
      <c r="K70" s="373">
        <f>I70/H70*100</f>
        <v>76.18771428571429</v>
      </c>
    </row>
    <row r="71" spans="1:11" ht="15">
      <c r="A71" s="183"/>
      <c r="B71" s="183"/>
      <c r="C71" s="156"/>
      <c r="D71" s="56">
        <v>3211</v>
      </c>
      <c r="E71" s="157" t="s">
        <v>83</v>
      </c>
      <c r="F71" s="158">
        <v>8306.89</v>
      </c>
      <c r="G71" s="158"/>
      <c r="H71" s="158"/>
      <c r="I71" s="158">
        <v>586.95</v>
      </c>
      <c r="J71" s="206">
        <f t="shared" si="4"/>
        <v>7.065821264035037</v>
      </c>
      <c r="K71" s="373"/>
    </row>
    <row r="72" spans="1:11" ht="15">
      <c r="A72" s="183"/>
      <c r="B72" s="183"/>
      <c r="C72" s="156"/>
      <c r="D72" s="56">
        <v>3212</v>
      </c>
      <c r="E72" s="57" t="s">
        <v>84</v>
      </c>
      <c r="F72" s="158">
        <v>0</v>
      </c>
      <c r="G72" s="158"/>
      <c r="H72" s="158"/>
      <c r="I72" s="158">
        <v>2767.4</v>
      </c>
      <c r="J72" s="206"/>
      <c r="K72" s="373"/>
    </row>
    <row r="73" spans="1:11" ht="15">
      <c r="A73" s="183"/>
      <c r="B73" s="183"/>
      <c r="C73" s="156"/>
      <c r="D73" s="56">
        <v>3213</v>
      </c>
      <c r="E73" s="57" t="s">
        <v>85</v>
      </c>
      <c r="F73" s="158">
        <v>5367</v>
      </c>
      <c r="G73" s="158"/>
      <c r="H73" s="158"/>
      <c r="I73" s="158">
        <v>3266.5</v>
      </c>
      <c r="J73" s="206">
        <f t="shared" si="4"/>
        <v>60.862679336687165</v>
      </c>
      <c r="K73" s="373"/>
    </row>
    <row r="74" spans="1:11" ht="15">
      <c r="A74" s="183"/>
      <c r="B74" s="183"/>
      <c r="C74" s="156"/>
      <c r="D74" s="56">
        <v>3214</v>
      </c>
      <c r="E74" s="57" t="s">
        <v>86</v>
      </c>
      <c r="F74" s="158">
        <v>3807</v>
      </c>
      <c r="G74" s="158"/>
      <c r="H74" s="158"/>
      <c r="I74" s="158">
        <v>6712</v>
      </c>
      <c r="J74" s="206">
        <f aca="true" t="shared" si="5" ref="J74:J97">I74/F74*100</f>
        <v>176.30680325715787</v>
      </c>
      <c r="K74" s="373"/>
    </row>
    <row r="75" spans="1:11" ht="15">
      <c r="A75" s="183"/>
      <c r="B75" s="183"/>
      <c r="C75" s="156">
        <v>322</v>
      </c>
      <c r="D75" s="156"/>
      <c r="E75" s="157" t="s">
        <v>31</v>
      </c>
      <c r="F75" s="158">
        <f>SUM(F76:F80)</f>
        <v>117038.88</v>
      </c>
      <c r="G75" s="158">
        <v>161000</v>
      </c>
      <c r="H75" s="158">
        <v>157500</v>
      </c>
      <c r="I75" s="158">
        <f>SUM(I76:I80)</f>
        <v>123181.51999999999</v>
      </c>
      <c r="J75" s="206">
        <f t="shared" si="5"/>
        <v>105.24837558254146</v>
      </c>
      <c r="K75" s="373">
        <f>I75/H75*100</f>
        <v>78.21048888888889</v>
      </c>
    </row>
    <row r="76" spans="1:11" ht="15">
      <c r="A76" s="183"/>
      <c r="B76" s="183"/>
      <c r="C76" s="156"/>
      <c r="D76" s="56">
        <v>3221</v>
      </c>
      <c r="E76" s="57" t="s">
        <v>87</v>
      </c>
      <c r="F76" s="158">
        <v>10593.86</v>
      </c>
      <c r="G76" s="158"/>
      <c r="H76" s="158"/>
      <c r="I76" s="158">
        <v>10730.77</v>
      </c>
      <c r="J76" s="206">
        <f t="shared" si="5"/>
        <v>101.29235236259493</v>
      </c>
      <c r="K76" s="373"/>
    </row>
    <row r="77" spans="1:11" ht="15">
      <c r="A77" s="183"/>
      <c r="B77" s="183"/>
      <c r="C77" s="156"/>
      <c r="D77" s="56">
        <v>3222</v>
      </c>
      <c r="E77" s="57" t="s">
        <v>88</v>
      </c>
      <c r="F77" s="158">
        <v>0</v>
      </c>
      <c r="G77" s="158"/>
      <c r="H77" s="158"/>
      <c r="I77" s="158">
        <v>0</v>
      </c>
      <c r="J77" s="206"/>
      <c r="K77" s="373"/>
    </row>
    <row r="78" spans="1:11" ht="15">
      <c r="A78" s="183"/>
      <c r="B78" s="183"/>
      <c r="C78" s="156"/>
      <c r="D78" s="56">
        <v>3223</v>
      </c>
      <c r="E78" s="57" t="s">
        <v>89</v>
      </c>
      <c r="F78" s="158">
        <v>75270.86</v>
      </c>
      <c r="G78" s="158"/>
      <c r="H78" s="158"/>
      <c r="I78" s="158">
        <v>108020.9</v>
      </c>
      <c r="J78" s="206">
        <f t="shared" si="5"/>
        <v>143.5095865783917</v>
      </c>
      <c r="K78" s="373"/>
    </row>
    <row r="79" spans="1:11" ht="15">
      <c r="A79" s="183"/>
      <c r="B79" s="183"/>
      <c r="C79" s="156"/>
      <c r="D79" s="156">
        <v>3224</v>
      </c>
      <c r="E79" s="157" t="s">
        <v>90</v>
      </c>
      <c r="F79" s="158">
        <v>16875.09</v>
      </c>
      <c r="G79" s="158"/>
      <c r="H79" s="158"/>
      <c r="I79" s="158">
        <v>2554.2</v>
      </c>
      <c r="J79" s="206">
        <f t="shared" si="5"/>
        <v>15.135919275097198</v>
      </c>
      <c r="K79" s="373"/>
    </row>
    <row r="80" spans="1:11" ht="15">
      <c r="A80" s="183"/>
      <c r="B80" s="183"/>
      <c r="C80" s="156"/>
      <c r="D80" s="156">
        <v>3225</v>
      </c>
      <c r="E80" s="157" t="s">
        <v>109</v>
      </c>
      <c r="F80" s="158">
        <v>14299.07</v>
      </c>
      <c r="G80" s="158"/>
      <c r="H80" s="158"/>
      <c r="I80" s="158">
        <v>1875.65</v>
      </c>
      <c r="J80" s="206">
        <f t="shared" si="5"/>
        <v>13.11728664871212</v>
      </c>
      <c r="K80" s="373"/>
    </row>
    <row r="81" spans="1:11" ht="15">
      <c r="A81" s="183"/>
      <c r="B81" s="183"/>
      <c r="C81" s="156">
        <v>323</v>
      </c>
      <c r="D81" s="156"/>
      <c r="E81" s="157" t="s">
        <v>32</v>
      </c>
      <c r="F81" s="158">
        <f>SUM(F82:F88)</f>
        <v>1396117.74</v>
      </c>
      <c r="G81" s="158">
        <v>1093550</v>
      </c>
      <c r="H81" s="158">
        <v>1088550</v>
      </c>
      <c r="I81" s="158">
        <f>SUM(I82:I88)</f>
        <v>1018992.21</v>
      </c>
      <c r="J81" s="206">
        <f t="shared" si="5"/>
        <v>72.98755547651733</v>
      </c>
      <c r="K81" s="373">
        <f>I81/H81*100</f>
        <v>93.61005098525561</v>
      </c>
    </row>
    <row r="82" spans="1:11" ht="15">
      <c r="A82" s="183"/>
      <c r="B82" s="183"/>
      <c r="C82" s="156"/>
      <c r="D82" s="56">
        <v>3231</v>
      </c>
      <c r="E82" s="57" t="s">
        <v>91</v>
      </c>
      <c r="F82" s="158">
        <v>26281.49</v>
      </c>
      <c r="G82" s="158"/>
      <c r="H82" s="158"/>
      <c r="I82" s="158">
        <v>35827.5</v>
      </c>
      <c r="J82" s="206">
        <f t="shared" si="5"/>
        <v>136.32217960245023</v>
      </c>
      <c r="K82" s="373"/>
    </row>
    <row r="83" spans="1:11" ht="15">
      <c r="A83" s="183"/>
      <c r="B83" s="183"/>
      <c r="C83" s="156"/>
      <c r="D83" s="56">
        <v>3232</v>
      </c>
      <c r="E83" s="57" t="s">
        <v>92</v>
      </c>
      <c r="F83" s="158">
        <v>957475.53</v>
      </c>
      <c r="G83" s="158"/>
      <c r="H83" s="158"/>
      <c r="I83" s="158">
        <v>671914</v>
      </c>
      <c r="J83" s="206">
        <f t="shared" si="5"/>
        <v>70.17557931741608</v>
      </c>
      <c r="K83" s="373"/>
    </row>
    <row r="84" spans="1:11" ht="15">
      <c r="A84" s="183"/>
      <c r="B84" s="183"/>
      <c r="C84" s="156"/>
      <c r="D84" s="56">
        <v>3233</v>
      </c>
      <c r="E84" s="57" t="s">
        <v>93</v>
      </c>
      <c r="F84" s="158">
        <v>42168.75</v>
      </c>
      <c r="G84" s="158"/>
      <c r="H84" s="158"/>
      <c r="I84" s="158">
        <v>60787.5</v>
      </c>
      <c r="J84" s="206">
        <f t="shared" si="5"/>
        <v>144.15295686971987</v>
      </c>
      <c r="K84" s="373"/>
    </row>
    <row r="85" spans="1:11" ht="15">
      <c r="A85" s="183"/>
      <c r="B85" s="183"/>
      <c r="C85" s="156"/>
      <c r="D85" s="56">
        <v>3234</v>
      </c>
      <c r="E85" s="57" t="s">
        <v>94</v>
      </c>
      <c r="F85" s="158">
        <v>34724.83</v>
      </c>
      <c r="G85" s="158"/>
      <c r="H85" s="158"/>
      <c r="I85" s="158">
        <v>25238.44</v>
      </c>
      <c r="J85" s="206">
        <f t="shared" si="5"/>
        <v>72.68124854750909</v>
      </c>
      <c r="K85" s="373"/>
    </row>
    <row r="86" spans="1:11" ht="15">
      <c r="A86" s="183"/>
      <c r="B86" s="183"/>
      <c r="C86" s="156"/>
      <c r="D86" s="56">
        <v>3237</v>
      </c>
      <c r="E86" s="57" t="s">
        <v>95</v>
      </c>
      <c r="F86" s="158">
        <v>278083.61</v>
      </c>
      <c r="G86" s="158"/>
      <c r="H86" s="158"/>
      <c r="I86" s="158">
        <v>141188.15</v>
      </c>
      <c r="J86" s="206">
        <f t="shared" si="5"/>
        <v>50.77183441339819</v>
      </c>
      <c r="K86" s="373"/>
    </row>
    <row r="87" spans="1:11" ht="15">
      <c r="A87" s="183"/>
      <c r="B87" s="183"/>
      <c r="C87" s="156"/>
      <c r="D87" s="56">
        <v>3238</v>
      </c>
      <c r="E87" s="57" t="s">
        <v>96</v>
      </c>
      <c r="F87" s="158">
        <v>5293.75</v>
      </c>
      <c r="G87" s="158"/>
      <c r="H87" s="158"/>
      <c r="I87" s="158">
        <v>20299.33</v>
      </c>
      <c r="J87" s="206">
        <f t="shared" si="5"/>
        <v>383.4584179456907</v>
      </c>
      <c r="K87" s="373"/>
    </row>
    <row r="88" spans="1:11" ht="15">
      <c r="A88" s="183"/>
      <c r="B88" s="183"/>
      <c r="C88" s="156"/>
      <c r="D88" s="56">
        <v>3239</v>
      </c>
      <c r="E88" s="57" t="s">
        <v>97</v>
      </c>
      <c r="F88" s="158">
        <v>52089.78</v>
      </c>
      <c r="G88" s="158"/>
      <c r="H88" s="158"/>
      <c r="I88" s="158">
        <v>63737.29</v>
      </c>
      <c r="J88" s="206">
        <f t="shared" si="5"/>
        <v>122.36045151275357</v>
      </c>
      <c r="K88" s="373"/>
    </row>
    <row r="89" spans="1:11" ht="15">
      <c r="A89" s="183"/>
      <c r="B89" s="183"/>
      <c r="C89" s="156">
        <v>324</v>
      </c>
      <c r="D89" s="156"/>
      <c r="E89" s="157" t="s">
        <v>33</v>
      </c>
      <c r="F89" s="158">
        <f>SUM(F90)</f>
        <v>10625.81</v>
      </c>
      <c r="G89" s="158">
        <v>13000</v>
      </c>
      <c r="H89" s="158">
        <v>13000</v>
      </c>
      <c r="I89" s="158">
        <f>SUM(I90)</f>
        <v>15413.08</v>
      </c>
      <c r="J89" s="206">
        <f t="shared" si="5"/>
        <v>145.05322417773328</v>
      </c>
      <c r="K89" s="373">
        <f>I89/H89*100</f>
        <v>118.56215384615385</v>
      </c>
    </row>
    <row r="90" spans="1:11" ht="15">
      <c r="A90" s="183"/>
      <c r="B90" s="183"/>
      <c r="C90" s="156"/>
      <c r="D90" s="156">
        <v>3241</v>
      </c>
      <c r="E90" s="157" t="s">
        <v>33</v>
      </c>
      <c r="F90" s="158">
        <v>10625.81</v>
      </c>
      <c r="G90" s="158"/>
      <c r="H90" s="158"/>
      <c r="I90" s="158">
        <v>15413.08</v>
      </c>
      <c r="J90" s="206">
        <f t="shared" si="5"/>
        <v>145.05322417773328</v>
      </c>
      <c r="K90" s="373"/>
    </row>
    <row r="91" spans="1:11" ht="15">
      <c r="A91" s="183"/>
      <c r="B91" s="183"/>
      <c r="C91" s="156">
        <v>329</v>
      </c>
      <c r="D91" s="156"/>
      <c r="E91" s="157" t="s">
        <v>34</v>
      </c>
      <c r="F91" s="158">
        <f>SUM(F92:F98)</f>
        <v>270883.61</v>
      </c>
      <c r="G91" s="158">
        <v>424700</v>
      </c>
      <c r="H91" s="158">
        <v>424700</v>
      </c>
      <c r="I91" s="158">
        <f>SUM(I92:I98)</f>
        <v>373913.6</v>
      </c>
      <c r="J91" s="206">
        <f t="shared" si="5"/>
        <v>138.0347818016749</v>
      </c>
      <c r="K91" s="373">
        <f>I91/H91*100</f>
        <v>88.0418177537085</v>
      </c>
    </row>
    <row r="92" spans="1:11" ht="15">
      <c r="A92" s="183"/>
      <c r="B92" s="183"/>
      <c r="C92" s="156"/>
      <c r="D92" s="107">
        <v>3291</v>
      </c>
      <c r="E92" s="108" t="s">
        <v>98</v>
      </c>
      <c r="F92" s="158">
        <v>86808.35</v>
      </c>
      <c r="G92" s="158"/>
      <c r="H92" s="158"/>
      <c r="I92" s="158">
        <v>152755.78</v>
      </c>
      <c r="J92" s="206">
        <f t="shared" si="5"/>
        <v>175.96899376615266</v>
      </c>
      <c r="K92" s="373"/>
    </row>
    <row r="93" spans="1:11" ht="15">
      <c r="A93" s="183"/>
      <c r="B93" s="183"/>
      <c r="C93" s="156"/>
      <c r="D93" s="107">
        <v>3292</v>
      </c>
      <c r="E93" s="108" t="s">
        <v>99</v>
      </c>
      <c r="F93" s="158">
        <v>3305.52</v>
      </c>
      <c r="G93" s="158"/>
      <c r="H93" s="158"/>
      <c r="I93" s="158">
        <v>3647.65</v>
      </c>
      <c r="J93" s="206">
        <f t="shared" si="5"/>
        <v>110.3502625910598</v>
      </c>
      <c r="K93" s="373"/>
    </row>
    <row r="94" spans="1:11" ht="15">
      <c r="A94" s="183"/>
      <c r="B94" s="183"/>
      <c r="C94" s="156"/>
      <c r="D94" s="107">
        <v>3293</v>
      </c>
      <c r="E94" s="108" t="s">
        <v>100</v>
      </c>
      <c r="F94" s="158">
        <v>65442.71</v>
      </c>
      <c r="G94" s="158"/>
      <c r="H94" s="158"/>
      <c r="I94" s="158">
        <v>28984.83</v>
      </c>
      <c r="J94" s="206">
        <f t="shared" si="5"/>
        <v>44.290387729970234</v>
      </c>
      <c r="K94" s="373"/>
    </row>
    <row r="95" spans="1:11" ht="15">
      <c r="A95" s="183"/>
      <c r="B95" s="183"/>
      <c r="C95" s="156"/>
      <c r="D95" s="107">
        <v>3294</v>
      </c>
      <c r="E95" s="108" t="s">
        <v>101</v>
      </c>
      <c r="F95" s="158">
        <v>12300</v>
      </c>
      <c r="G95" s="158"/>
      <c r="H95" s="158"/>
      <c r="I95" s="158">
        <v>25400</v>
      </c>
      <c r="J95" s="206">
        <f t="shared" si="5"/>
        <v>206.5040650406504</v>
      </c>
      <c r="K95" s="373"/>
    </row>
    <row r="96" spans="1:11" ht="15">
      <c r="A96" s="183"/>
      <c r="B96" s="183"/>
      <c r="C96" s="156"/>
      <c r="D96" s="107">
        <v>3295</v>
      </c>
      <c r="E96" s="108" t="s">
        <v>102</v>
      </c>
      <c r="F96" s="158">
        <v>9420.52</v>
      </c>
      <c r="G96" s="158"/>
      <c r="H96" s="158"/>
      <c r="I96" s="158">
        <v>17474.27</v>
      </c>
      <c r="J96" s="206">
        <f t="shared" si="5"/>
        <v>185.49156522145273</v>
      </c>
      <c r="K96" s="373"/>
    </row>
    <row r="97" spans="1:11" ht="15">
      <c r="A97" s="183"/>
      <c r="B97" s="183"/>
      <c r="C97" s="156"/>
      <c r="D97" s="107">
        <v>3296</v>
      </c>
      <c r="E97" s="108" t="s">
        <v>186</v>
      </c>
      <c r="F97" s="158">
        <v>1433.33</v>
      </c>
      <c r="G97" s="158"/>
      <c r="H97" s="158"/>
      <c r="I97" s="158">
        <v>3850.79</v>
      </c>
      <c r="J97" s="206">
        <f t="shared" si="5"/>
        <v>268.6603922334703</v>
      </c>
      <c r="K97" s="373"/>
    </row>
    <row r="98" spans="1:11" ht="15">
      <c r="A98" s="183"/>
      <c r="B98" s="183"/>
      <c r="C98" s="156"/>
      <c r="D98" s="107">
        <v>3299</v>
      </c>
      <c r="E98" s="108" t="s">
        <v>34</v>
      </c>
      <c r="F98" s="158">
        <v>92173.18</v>
      </c>
      <c r="G98" s="158"/>
      <c r="H98" s="158"/>
      <c r="I98" s="158">
        <v>141800.28</v>
      </c>
      <c r="J98" s="206">
        <f aca="true" t="shared" si="6" ref="J98:J112">I98/F98*100</f>
        <v>153.84114988763545</v>
      </c>
      <c r="K98" s="373"/>
    </row>
    <row r="99" spans="1:11" ht="15">
      <c r="A99" s="109"/>
      <c r="B99" s="105">
        <v>34</v>
      </c>
      <c r="C99" s="106"/>
      <c r="D99" s="106"/>
      <c r="E99" s="103" t="s">
        <v>35</v>
      </c>
      <c r="F99" s="35">
        <f>SUM(F100+F102)</f>
        <v>24000.47</v>
      </c>
      <c r="G99" s="35">
        <f>SUM(G100+G102)</f>
        <v>61000</v>
      </c>
      <c r="H99" s="35">
        <f>SUM(H100+H102)</f>
        <v>61000</v>
      </c>
      <c r="I99" s="35">
        <f>SUM(I100+I102)</f>
        <v>47557.82000000001</v>
      </c>
      <c r="J99" s="110">
        <f t="shared" si="6"/>
        <v>198.15370282331972</v>
      </c>
      <c r="K99" s="111">
        <f>I99/H99*100</f>
        <v>77.9636393442623</v>
      </c>
    </row>
    <row r="100" spans="1:11" ht="15">
      <c r="A100" s="369"/>
      <c r="B100" s="369"/>
      <c r="C100" s="370">
        <v>342</v>
      </c>
      <c r="D100" s="370"/>
      <c r="E100" s="371" t="s">
        <v>184</v>
      </c>
      <c r="F100" s="372">
        <f>SUM(F101)</f>
        <v>2204.23</v>
      </c>
      <c r="G100" s="372">
        <v>20000</v>
      </c>
      <c r="H100" s="372">
        <v>20000</v>
      </c>
      <c r="I100" s="372">
        <f>SUM(I101)</f>
        <v>2578.94</v>
      </c>
      <c r="J100" s="206">
        <f t="shared" si="6"/>
        <v>116.99958715742005</v>
      </c>
      <c r="K100" s="373">
        <f>I100/H100*100</f>
        <v>12.8947</v>
      </c>
    </row>
    <row r="101" spans="1:11" ht="15">
      <c r="A101" s="369"/>
      <c r="B101" s="369"/>
      <c r="C101" s="370"/>
      <c r="D101" s="370">
        <v>3423</v>
      </c>
      <c r="E101" s="371" t="s">
        <v>185</v>
      </c>
      <c r="F101" s="372">
        <v>2204.23</v>
      </c>
      <c r="G101" s="372"/>
      <c r="H101" s="372"/>
      <c r="I101" s="372">
        <v>2578.94</v>
      </c>
      <c r="J101" s="206">
        <f t="shared" si="6"/>
        <v>116.99958715742005</v>
      </c>
      <c r="K101" s="373"/>
    </row>
    <row r="102" spans="1:11" ht="15">
      <c r="A102" s="183"/>
      <c r="B102" s="183"/>
      <c r="C102" s="156">
        <v>343</v>
      </c>
      <c r="D102" s="156"/>
      <c r="E102" s="157" t="s">
        <v>36</v>
      </c>
      <c r="F102" s="158">
        <f>SUM(F103:F105)</f>
        <v>21796.24</v>
      </c>
      <c r="G102" s="158">
        <v>41000</v>
      </c>
      <c r="H102" s="158">
        <v>41000</v>
      </c>
      <c r="I102" s="158">
        <f>SUM(I103:I105)</f>
        <v>44978.880000000005</v>
      </c>
      <c r="J102" s="206">
        <f t="shared" si="6"/>
        <v>206.36073010757818</v>
      </c>
      <c r="K102" s="373">
        <f>I102/H102*100</f>
        <v>109.70458536585367</v>
      </c>
    </row>
    <row r="103" spans="1:11" ht="15">
      <c r="A103" s="183"/>
      <c r="B103" s="183"/>
      <c r="C103" s="156"/>
      <c r="D103" s="107">
        <v>3431</v>
      </c>
      <c r="E103" s="108" t="s">
        <v>103</v>
      </c>
      <c r="F103" s="167">
        <v>5713.43</v>
      </c>
      <c r="G103" s="167"/>
      <c r="H103" s="167"/>
      <c r="I103" s="167">
        <v>15369.68</v>
      </c>
      <c r="J103" s="206">
        <f t="shared" si="6"/>
        <v>269.009684200209</v>
      </c>
      <c r="K103" s="373"/>
    </row>
    <row r="104" spans="1:11" ht="15">
      <c r="A104" s="187"/>
      <c r="B104" s="187"/>
      <c r="C104" s="188"/>
      <c r="D104" s="131">
        <v>3433</v>
      </c>
      <c r="E104" s="132" t="s">
        <v>104</v>
      </c>
      <c r="F104" s="189">
        <v>357.81</v>
      </c>
      <c r="G104" s="189"/>
      <c r="H104" s="189"/>
      <c r="I104" s="189">
        <v>1281.32</v>
      </c>
      <c r="J104" s="600">
        <f t="shared" si="6"/>
        <v>358.10066795226516</v>
      </c>
      <c r="K104" s="601"/>
    </row>
    <row r="105" spans="1:11" ht="15">
      <c r="A105" s="187"/>
      <c r="B105" s="183"/>
      <c r="C105" s="156"/>
      <c r="D105" s="107">
        <v>3434</v>
      </c>
      <c r="E105" s="108" t="s">
        <v>126</v>
      </c>
      <c r="F105" s="190">
        <v>15725</v>
      </c>
      <c r="G105" s="190"/>
      <c r="H105" s="190"/>
      <c r="I105" s="190">
        <v>28327.88</v>
      </c>
      <c r="J105" s="599">
        <f t="shared" si="6"/>
        <v>180.14550079491255</v>
      </c>
      <c r="K105" s="599"/>
    </row>
    <row r="106" spans="1:11" ht="15">
      <c r="A106" s="104"/>
      <c r="B106" s="104">
        <v>35</v>
      </c>
      <c r="C106" s="133"/>
      <c r="D106" s="134"/>
      <c r="E106" s="135" t="s">
        <v>125</v>
      </c>
      <c r="F106" s="136">
        <f>SUM(F107+F109)</f>
        <v>104631.04</v>
      </c>
      <c r="G106" s="136">
        <f>SUM(G107:G109)</f>
        <v>360000</v>
      </c>
      <c r="H106" s="136">
        <f>SUM(H107:H109)</f>
        <v>360000</v>
      </c>
      <c r="I106" s="136">
        <f>SUM(I107+I109)</f>
        <v>315835.97</v>
      </c>
      <c r="J106" s="124">
        <f t="shared" si="6"/>
        <v>301.85685815605</v>
      </c>
      <c r="K106" s="124">
        <f>I106/H106*100</f>
        <v>87.73221388888888</v>
      </c>
    </row>
    <row r="107" spans="1:11" ht="15">
      <c r="A107" s="183"/>
      <c r="B107" s="183"/>
      <c r="C107" s="156">
        <v>351</v>
      </c>
      <c r="D107" s="107"/>
      <c r="E107" s="108" t="s">
        <v>118</v>
      </c>
      <c r="F107" s="190">
        <f>SUM(F108)</f>
        <v>104631.04</v>
      </c>
      <c r="G107" s="190">
        <v>360000</v>
      </c>
      <c r="H107" s="190">
        <v>360000</v>
      </c>
      <c r="I107" s="190">
        <f>SUM(I108)</f>
        <v>315835.97</v>
      </c>
      <c r="J107" s="599">
        <f t="shared" si="6"/>
        <v>301.85685815605</v>
      </c>
      <c r="K107" s="599">
        <f>I107/H107*100</f>
        <v>87.73221388888888</v>
      </c>
    </row>
    <row r="108" spans="1:11" ht="15">
      <c r="A108" s="183"/>
      <c r="B108" s="183"/>
      <c r="C108" s="156"/>
      <c r="D108" s="107">
        <v>3512</v>
      </c>
      <c r="E108" s="108" t="s">
        <v>118</v>
      </c>
      <c r="F108" s="190">
        <v>104631.04</v>
      </c>
      <c r="G108" s="190"/>
      <c r="H108" s="190"/>
      <c r="I108" s="190">
        <v>315835.97</v>
      </c>
      <c r="J108" s="599">
        <f t="shared" si="6"/>
        <v>301.85685815605</v>
      </c>
      <c r="K108" s="599"/>
    </row>
    <row r="109" spans="1:11" ht="26.25">
      <c r="A109" s="183"/>
      <c r="B109" s="183"/>
      <c r="C109" s="156">
        <v>352</v>
      </c>
      <c r="D109" s="107"/>
      <c r="E109" s="108" t="s">
        <v>181</v>
      </c>
      <c r="F109" s="190">
        <v>0</v>
      </c>
      <c r="G109" s="190">
        <v>0</v>
      </c>
      <c r="H109" s="190">
        <v>0</v>
      </c>
      <c r="I109" s="190">
        <v>0</v>
      </c>
      <c r="J109" s="599"/>
      <c r="K109" s="599"/>
    </row>
    <row r="110" spans="1:11" ht="19.5" customHeight="1">
      <c r="A110" s="183"/>
      <c r="B110" s="186">
        <v>36</v>
      </c>
      <c r="C110" s="374"/>
      <c r="D110" s="134"/>
      <c r="E110" s="135" t="s">
        <v>182</v>
      </c>
      <c r="F110" s="375">
        <f>SUM(F111)</f>
        <v>6707.08</v>
      </c>
      <c r="G110" s="375">
        <v>7000</v>
      </c>
      <c r="H110" s="375">
        <v>7000</v>
      </c>
      <c r="I110" s="375">
        <v>488</v>
      </c>
      <c r="J110" s="181">
        <f t="shared" si="6"/>
        <v>7.275893533400526</v>
      </c>
      <c r="K110" s="181">
        <f>I110/H110*100</f>
        <v>6.9714285714285715</v>
      </c>
    </row>
    <row r="111" spans="1:11" ht="15">
      <c r="A111" s="183"/>
      <c r="B111" s="183"/>
      <c r="C111" s="156">
        <v>366</v>
      </c>
      <c r="D111" s="107"/>
      <c r="E111" s="108" t="s">
        <v>183</v>
      </c>
      <c r="F111" s="190">
        <f>SUM(F112)</f>
        <v>6707.08</v>
      </c>
      <c r="G111" s="190">
        <v>7000</v>
      </c>
      <c r="H111" s="190">
        <v>7000</v>
      </c>
      <c r="I111" s="190">
        <v>488</v>
      </c>
      <c r="J111" s="181">
        <f t="shared" si="6"/>
        <v>7.275893533400526</v>
      </c>
      <c r="K111" s="599">
        <f>I111/H111*100</f>
        <v>6.9714285714285715</v>
      </c>
    </row>
    <row r="112" spans="1:11" ht="15">
      <c r="A112" s="183"/>
      <c r="B112" s="183"/>
      <c r="C112" s="156"/>
      <c r="D112" s="107">
        <v>3661</v>
      </c>
      <c r="E112" s="108" t="s">
        <v>205</v>
      </c>
      <c r="F112" s="190">
        <v>6707.08</v>
      </c>
      <c r="G112" s="190"/>
      <c r="H112" s="190"/>
      <c r="I112" s="190">
        <v>488</v>
      </c>
      <c r="J112" s="181">
        <f t="shared" si="6"/>
        <v>7.275893533400526</v>
      </c>
      <c r="K112" s="181"/>
    </row>
    <row r="113" spans="1:11" ht="30">
      <c r="A113" s="149"/>
      <c r="B113" s="151">
        <v>37</v>
      </c>
      <c r="C113" s="152"/>
      <c r="D113" s="152"/>
      <c r="E113" s="153" t="s">
        <v>37</v>
      </c>
      <c r="F113" s="41">
        <f>SUM(F114)</f>
        <v>43030.19</v>
      </c>
      <c r="G113" s="41">
        <f>SUM(G114)</f>
        <v>190000</v>
      </c>
      <c r="H113" s="41">
        <f>SUM(H114)</f>
        <v>190000</v>
      </c>
      <c r="I113" s="41">
        <f>SUM(I114)</f>
        <v>135772.5</v>
      </c>
      <c r="J113" s="154">
        <f aca="true" t="shared" si="7" ref="J113:J124">I113/F113*100</f>
        <v>315.5284696628111</v>
      </c>
      <c r="K113" s="155">
        <f>I113/H113*100</f>
        <v>71.45921052631579</v>
      </c>
    </row>
    <row r="114" spans="1:11" ht="15">
      <c r="A114" s="191"/>
      <c r="B114" s="192"/>
      <c r="C114" s="193">
        <v>372</v>
      </c>
      <c r="D114" s="193"/>
      <c r="E114" s="194" t="s">
        <v>38</v>
      </c>
      <c r="F114" s="158">
        <f>SUM(F115+F116)</f>
        <v>43030.19</v>
      </c>
      <c r="G114" s="158">
        <v>190000</v>
      </c>
      <c r="H114" s="158">
        <v>190000</v>
      </c>
      <c r="I114" s="158">
        <f>SUM(I115:I116)</f>
        <v>135772.5</v>
      </c>
      <c r="J114" s="206">
        <f t="shared" si="7"/>
        <v>315.5284696628111</v>
      </c>
      <c r="K114" s="373">
        <f>I114/H114*100</f>
        <v>71.45921052631579</v>
      </c>
    </row>
    <row r="115" spans="1:11" ht="15">
      <c r="A115" s="191"/>
      <c r="B115" s="192"/>
      <c r="C115" s="193"/>
      <c r="D115" s="193">
        <v>3721</v>
      </c>
      <c r="E115" s="194" t="s">
        <v>105</v>
      </c>
      <c r="F115" s="158">
        <v>20850</v>
      </c>
      <c r="G115" s="158"/>
      <c r="H115" s="158"/>
      <c r="I115" s="158">
        <v>14950</v>
      </c>
      <c r="J115" s="206">
        <f t="shared" si="7"/>
        <v>71.70263788968825</v>
      </c>
      <c r="K115" s="373"/>
    </row>
    <row r="116" spans="1:11" ht="15">
      <c r="A116" s="191"/>
      <c r="B116" s="192"/>
      <c r="C116" s="193"/>
      <c r="D116" s="193">
        <v>3722</v>
      </c>
      <c r="E116" s="194" t="s">
        <v>122</v>
      </c>
      <c r="F116" s="158">
        <v>22180.19</v>
      </c>
      <c r="G116" s="158"/>
      <c r="H116" s="158"/>
      <c r="I116" s="158">
        <v>120822.5</v>
      </c>
      <c r="J116" s="206">
        <f t="shared" si="7"/>
        <v>544.7315825518177</v>
      </c>
      <c r="K116" s="373"/>
    </row>
    <row r="117" spans="1:11" ht="15">
      <c r="A117" s="37"/>
      <c r="B117" s="38">
        <v>38</v>
      </c>
      <c r="C117" s="39"/>
      <c r="D117" s="39"/>
      <c r="E117" s="36" t="s">
        <v>39</v>
      </c>
      <c r="F117" s="35">
        <f>SUM(F118+F121+F123)</f>
        <v>324299.06</v>
      </c>
      <c r="G117" s="35">
        <f>SUM(G118:G123)</f>
        <v>397800</v>
      </c>
      <c r="H117" s="35">
        <f>SUM(H118:H123)</f>
        <v>391800</v>
      </c>
      <c r="I117" s="35">
        <f>SUM(I118+I121+I123)</f>
        <v>304655.54000000004</v>
      </c>
      <c r="J117" s="110">
        <f t="shared" si="7"/>
        <v>93.94277615235765</v>
      </c>
      <c r="K117" s="111">
        <f>I117/H117*100</f>
        <v>77.75792240939255</v>
      </c>
    </row>
    <row r="118" spans="1:11" ht="15">
      <c r="A118" s="191"/>
      <c r="B118" s="192"/>
      <c r="C118" s="193">
        <v>381</v>
      </c>
      <c r="D118" s="193"/>
      <c r="E118" s="194" t="s">
        <v>40</v>
      </c>
      <c r="F118" s="158">
        <f>SUM(F119:F120)</f>
        <v>264220.55</v>
      </c>
      <c r="G118" s="158">
        <v>383300</v>
      </c>
      <c r="H118" s="158">
        <v>377300</v>
      </c>
      <c r="I118" s="158">
        <f>SUM(I119:I120)</f>
        <v>278691.71</v>
      </c>
      <c r="J118" s="206">
        <f t="shared" si="7"/>
        <v>105.47692448600232</v>
      </c>
      <c r="K118" s="373">
        <f>I118/H118*100</f>
        <v>73.86475218658892</v>
      </c>
    </row>
    <row r="119" spans="1:11" ht="14.25" customHeight="1">
      <c r="A119" s="195"/>
      <c r="B119" s="195"/>
      <c r="C119" s="196"/>
      <c r="D119" s="196">
        <v>3811</v>
      </c>
      <c r="E119" s="197" t="s">
        <v>107</v>
      </c>
      <c r="F119" s="198">
        <v>261743.36</v>
      </c>
      <c r="G119" s="198"/>
      <c r="H119" s="198"/>
      <c r="I119" s="198">
        <v>278691.71</v>
      </c>
      <c r="J119" s="198">
        <f t="shared" si="7"/>
        <v>106.47517858714737</v>
      </c>
      <c r="K119" s="198"/>
    </row>
    <row r="120" spans="1:11" ht="14.25" customHeight="1">
      <c r="A120" s="183"/>
      <c r="B120" s="183"/>
      <c r="C120" s="156"/>
      <c r="D120" s="156">
        <v>3812</v>
      </c>
      <c r="E120" s="157" t="s">
        <v>130</v>
      </c>
      <c r="F120" s="199">
        <v>2477.19</v>
      </c>
      <c r="G120" s="199"/>
      <c r="H120" s="199"/>
      <c r="I120" s="199">
        <v>0</v>
      </c>
      <c r="J120" s="199">
        <f t="shared" si="7"/>
        <v>0</v>
      </c>
      <c r="K120" s="199"/>
    </row>
    <row r="121" spans="1:11" ht="14.25" customHeight="1">
      <c r="A121" s="183"/>
      <c r="B121" s="183"/>
      <c r="C121" s="156">
        <v>383</v>
      </c>
      <c r="D121" s="156"/>
      <c r="E121" s="157" t="s">
        <v>138</v>
      </c>
      <c r="F121" s="199">
        <f>SUM(F122)</f>
        <v>48391.01</v>
      </c>
      <c r="G121" s="199">
        <v>0</v>
      </c>
      <c r="H121" s="199">
        <v>0</v>
      </c>
      <c r="I121" s="199">
        <f>SUM(I122)</f>
        <v>11799.59</v>
      </c>
      <c r="J121" s="199">
        <f t="shared" si="7"/>
        <v>24.383847330320236</v>
      </c>
      <c r="K121" s="199"/>
    </row>
    <row r="122" spans="1:11" ht="14.25" customHeight="1">
      <c r="A122" s="183"/>
      <c r="B122" s="183"/>
      <c r="C122" s="156"/>
      <c r="D122" s="156">
        <v>3831</v>
      </c>
      <c r="E122" s="157" t="s">
        <v>139</v>
      </c>
      <c r="F122" s="199">
        <v>48391.01</v>
      </c>
      <c r="G122" s="199"/>
      <c r="H122" s="199"/>
      <c r="I122" s="199">
        <v>11799.59</v>
      </c>
      <c r="J122" s="199">
        <f t="shared" si="7"/>
        <v>24.383847330320236</v>
      </c>
      <c r="K122" s="199"/>
    </row>
    <row r="123" spans="1:11" ht="14.25" customHeight="1">
      <c r="A123" s="183"/>
      <c r="B123" s="183"/>
      <c r="C123" s="156">
        <v>386</v>
      </c>
      <c r="D123" s="156"/>
      <c r="E123" s="157" t="s">
        <v>117</v>
      </c>
      <c r="F123" s="199">
        <f>SUM(F124)</f>
        <v>11687.5</v>
      </c>
      <c r="G123" s="199">
        <v>14500</v>
      </c>
      <c r="H123" s="199">
        <v>14500</v>
      </c>
      <c r="I123" s="199">
        <f>SUM(I124)</f>
        <v>14164.24</v>
      </c>
      <c r="J123" s="199">
        <f t="shared" si="7"/>
        <v>121.19135828877006</v>
      </c>
      <c r="K123" s="199">
        <f>I123/H123*100</f>
        <v>97.68441379310345</v>
      </c>
    </row>
    <row r="124" spans="1:11" ht="14.25" customHeight="1">
      <c r="A124" s="183"/>
      <c r="B124" s="183"/>
      <c r="C124" s="156"/>
      <c r="D124" s="156">
        <v>3861</v>
      </c>
      <c r="E124" s="157" t="s">
        <v>140</v>
      </c>
      <c r="F124" s="199">
        <v>11687.5</v>
      </c>
      <c r="G124" s="199"/>
      <c r="H124" s="199"/>
      <c r="I124" s="199">
        <v>14164.24</v>
      </c>
      <c r="J124" s="199">
        <f t="shared" si="7"/>
        <v>121.19135828877006</v>
      </c>
      <c r="K124" s="199"/>
    </row>
    <row r="125" spans="1:11" ht="30" customHeight="1">
      <c r="A125" s="137"/>
      <c r="B125" s="137"/>
      <c r="C125" s="138"/>
      <c r="D125" s="138"/>
      <c r="E125" s="139" t="s">
        <v>41</v>
      </c>
      <c r="F125" s="140">
        <f>F126</f>
        <v>3026230.97</v>
      </c>
      <c r="G125" s="140">
        <f>G126</f>
        <v>11127950</v>
      </c>
      <c r="H125" s="140">
        <f>H126</f>
        <v>11142450</v>
      </c>
      <c r="I125" s="140">
        <f>I126</f>
        <v>10434187.96</v>
      </c>
      <c r="J125" s="122">
        <f aca="true" t="shared" si="8" ref="J125:J134">I125/F125*100</f>
        <v>344.79152660313963</v>
      </c>
      <c r="K125" s="123">
        <f>I125/H125*100</f>
        <v>93.64356995095335</v>
      </c>
    </row>
    <row r="126" spans="1:11" ht="15">
      <c r="A126" s="19">
        <v>4</v>
      </c>
      <c r="B126" s="10"/>
      <c r="C126" s="40"/>
      <c r="D126" s="40"/>
      <c r="E126" s="36" t="s">
        <v>42</v>
      </c>
      <c r="F126" s="35">
        <f>F127+F130</f>
        <v>3026230.97</v>
      </c>
      <c r="G126" s="35">
        <f>G127+G130</f>
        <v>11127950</v>
      </c>
      <c r="H126" s="35">
        <f>H127+H130</f>
        <v>11142450</v>
      </c>
      <c r="I126" s="35">
        <f>I127+I130</f>
        <v>10434187.96</v>
      </c>
      <c r="J126" s="110">
        <f t="shared" si="8"/>
        <v>344.79152660313963</v>
      </c>
      <c r="K126" s="111">
        <f>I126/H126*100</f>
        <v>93.64356995095335</v>
      </c>
    </row>
    <row r="127" spans="1:11" ht="15">
      <c r="A127" s="10"/>
      <c r="B127" s="19">
        <v>41</v>
      </c>
      <c r="C127" s="40"/>
      <c r="D127" s="40"/>
      <c r="E127" s="36" t="s">
        <v>43</v>
      </c>
      <c r="F127" s="35">
        <f>SUM(F128:F128)</f>
        <v>0</v>
      </c>
      <c r="G127" s="35">
        <f>SUM(G128:G128)</f>
        <v>30000</v>
      </c>
      <c r="H127" s="35">
        <f>SUM(H128:H128)</f>
        <v>30000</v>
      </c>
      <c r="I127" s="35">
        <f>SUM(I128:I128)</f>
        <v>30000</v>
      </c>
      <c r="J127" s="110"/>
      <c r="K127" s="111">
        <f>I127/H127*100</f>
        <v>100</v>
      </c>
    </row>
    <row r="128" spans="1:11" ht="15">
      <c r="A128" s="10"/>
      <c r="B128" s="200"/>
      <c r="C128" s="201">
        <v>411</v>
      </c>
      <c r="D128" s="201"/>
      <c r="E128" s="194" t="s">
        <v>44</v>
      </c>
      <c r="F128" s="158">
        <v>0</v>
      </c>
      <c r="G128" s="158">
        <v>30000</v>
      </c>
      <c r="H128" s="158">
        <v>30000</v>
      </c>
      <c r="I128" s="158">
        <v>30000</v>
      </c>
      <c r="J128" s="159"/>
      <c r="K128" s="373">
        <f>I128/H128*100</f>
        <v>100</v>
      </c>
    </row>
    <row r="129" spans="1:11" ht="15">
      <c r="A129" s="10"/>
      <c r="B129" s="200"/>
      <c r="C129" s="201"/>
      <c r="D129" s="201">
        <v>4111</v>
      </c>
      <c r="E129" s="194" t="s">
        <v>121</v>
      </c>
      <c r="F129" s="158">
        <v>0</v>
      </c>
      <c r="G129" s="158">
        <v>30000</v>
      </c>
      <c r="H129" s="158">
        <v>30000</v>
      </c>
      <c r="I129" s="158">
        <v>30000</v>
      </c>
      <c r="J129" s="159"/>
      <c r="K129" s="160"/>
    </row>
    <row r="130" spans="1:11" ht="15.75" customHeight="1">
      <c r="A130" s="10"/>
      <c r="B130" s="19">
        <v>42</v>
      </c>
      <c r="C130" s="40"/>
      <c r="D130" s="40"/>
      <c r="E130" s="36" t="s">
        <v>45</v>
      </c>
      <c r="F130" s="35">
        <f>SUM(F131+F135+F138)</f>
        <v>3026230.97</v>
      </c>
      <c r="G130" s="35">
        <f>SUM(G131+G135+G138)</f>
        <v>11097950</v>
      </c>
      <c r="H130" s="35">
        <f>SUM(H131+H135+H138)</f>
        <v>11112450</v>
      </c>
      <c r="I130" s="35">
        <f>SUM(I131+I135+I138)</f>
        <v>10404187.96</v>
      </c>
      <c r="J130" s="110">
        <f t="shared" si="8"/>
        <v>343.80019447094617</v>
      </c>
      <c r="K130" s="111">
        <f>I130/H130*100</f>
        <v>93.62640965763627</v>
      </c>
    </row>
    <row r="131" spans="1:11" ht="15">
      <c r="A131" s="200"/>
      <c r="B131" s="200"/>
      <c r="C131" s="201">
        <v>421</v>
      </c>
      <c r="D131" s="201"/>
      <c r="E131" s="194" t="s">
        <v>46</v>
      </c>
      <c r="F131" s="158">
        <f>SUM(F132:F134)</f>
        <v>2970119.62</v>
      </c>
      <c r="G131" s="158">
        <v>11002000</v>
      </c>
      <c r="H131" s="158">
        <v>10989500</v>
      </c>
      <c r="I131" s="158">
        <f>SUM(I132:I134)</f>
        <v>10281414.98</v>
      </c>
      <c r="J131" s="206">
        <f t="shared" si="8"/>
        <v>346.16164651307884</v>
      </c>
      <c r="K131" s="373">
        <f>I131/H131*100</f>
        <v>93.55671304426953</v>
      </c>
    </row>
    <row r="132" spans="1:11" ht="15">
      <c r="A132" s="200"/>
      <c r="B132" s="200"/>
      <c r="C132" s="201"/>
      <c r="D132" s="201">
        <v>4212</v>
      </c>
      <c r="E132" s="194" t="s">
        <v>131</v>
      </c>
      <c r="F132" s="158">
        <v>191455.73</v>
      </c>
      <c r="G132" s="158"/>
      <c r="H132" s="158"/>
      <c r="I132" s="158">
        <v>77692.5</v>
      </c>
      <c r="J132" s="206">
        <f t="shared" si="8"/>
        <v>40.57987713399855</v>
      </c>
      <c r="K132" s="373"/>
    </row>
    <row r="133" spans="1:11" ht="15">
      <c r="A133" s="200"/>
      <c r="B133" s="200"/>
      <c r="C133" s="201"/>
      <c r="D133" s="201">
        <v>4213</v>
      </c>
      <c r="E133" s="194" t="s">
        <v>226</v>
      </c>
      <c r="F133" s="158">
        <v>2447862.16</v>
      </c>
      <c r="G133" s="158"/>
      <c r="H133" s="158"/>
      <c r="I133" s="158">
        <v>4092925.42</v>
      </c>
      <c r="J133" s="206">
        <f t="shared" si="8"/>
        <v>167.20408064153415</v>
      </c>
      <c r="K133" s="373"/>
    </row>
    <row r="134" spans="1:11" ht="15">
      <c r="A134" s="200"/>
      <c r="B134" s="200"/>
      <c r="C134" s="201"/>
      <c r="D134" s="201">
        <v>4214</v>
      </c>
      <c r="E134" s="194" t="s">
        <v>132</v>
      </c>
      <c r="F134" s="158">
        <v>330801.73</v>
      </c>
      <c r="G134" s="158"/>
      <c r="H134" s="158"/>
      <c r="I134" s="158">
        <v>6110797.06</v>
      </c>
      <c r="J134" s="206">
        <f t="shared" si="8"/>
        <v>1847.2687733525458</v>
      </c>
      <c r="K134" s="373"/>
    </row>
    <row r="135" spans="1:11" ht="15">
      <c r="A135" s="200"/>
      <c r="B135" s="200"/>
      <c r="C135" s="201">
        <v>422</v>
      </c>
      <c r="D135" s="201"/>
      <c r="E135" s="194" t="s">
        <v>47</v>
      </c>
      <c r="F135" s="158">
        <f>SUM(F136:F137)</f>
        <v>3149.98</v>
      </c>
      <c r="G135" s="158">
        <v>12700</v>
      </c>
      <c r="H135" s="158">
        <v>39700</v>
      </c>
      <c r="I135" s="158">
        <f>SUM(I136:I137)</f>
        <v>39522.98</v>
      </c>
      <c r="J135" s="206">
        <f>I135/F135*100</f>
        <v>1254.7057441634552</v>
      </c>
      <c r="K135" s="373">
        <f>I135/H135*100</f>
        <v>99.55410579345089</v>
      </c>
    </row>
    <row r="136" spans="1:11" ht="15">
      <c r="A136" s="200"/>
      <c r="B136" s="200"/>
      <c r="C136" s="201"/>
      <c r="D136" s="201">
        <v>4221</v>
      </c>
      <c r="E136" s="194" t="s">
        <v>137</v>
      </c>
      <c r="F136" s="158">
        <v>3149.98</v>
      </c>
      <c r="G136" s="158"/>
      <c r="H136" s="158"/>
      <c r="I136" s="158">
        <v>17122.99</v>
      </c>
      <c r="J136" s="206">
        <f>I136/F136*100</f>
        <v>543.5904354948286</v>
      </c>
      <c r="K136" s="373"/>
    </row>
    <row r="137" spans="1:11" ht="15">
      <c r="A137" s="200"/>
      <c r="B137" s="200"/>
      <c r="C137" s="201"/>
      <c r="D137" s="201">
        <v>4227</v>
      </c>
      <c r="E137" s="194" t="s">
        <v>110</v>
      </c>
      <c r="F137" s="158">
        <v>0</v>
      </c>
      <c r="G137" s="158"/>
      <c r="H137" s="158"/>
      <c r="I137" s="158">
        <v>22399.99</v>
      </c>
      <c r="J137" s="206"/>
      <c r="K137" s="373"/>
    </row>
    <row r="138" spans="1:11" ht="15">
      <c r="A138" s="202"/>
      <c r="B138" s="202"/>
      <c r="C138" s="203">
        <v>426</v>
      </c>
      <c r="D138" s="203"/>
      <c r="E138" s="204" t="s">
        <v>48</v>
      </c>
      <c r="F138" s="158">
        <f>SUM(F139)</f>
        <v>52961.37</v>
      </c>
      <c r="G138" s="158">
        <v>83250</v>
      </c>
      <c r="H138" s="158">
        <v>83250</v>
      </c>
      <c r="I138" s="158">
        <f>SUM(I139)</f>
        <v>83250</v>
      </c>
      <c r="J138" s="206">
        <f>I138/F138*100</f>
        <v>157.19004247813075</v>
      </c>
      <c r="K138" s="373">
        <f>I138/H138*100</f>
        <v>100</v>
      </c>
    </row>
    <row r="139" spans="1:11" ht="15" customHeight="1">
      <c r="A139" s="183"/>
      <c r="B139" s="183"/>
      <c r="C139" s="157"/>
      <c r="D139" s="157">
        <v>4264</v>
      </c>
      <c r="E139" s="157" t="s">
        <v>108</v>
      </c>
      <c r="F139" s="205">
        <v>52961.37</v>
      </c>
      <c r="G139" s="205"/>
      <c r="H139" s="205"/>
      <c r="I139" s="205">
        <v>83250</v>
      </c>
      <c r="J139" s="205">
        <f>I139/F139*100</f>
        <v>157.19004247813075</v>
      </c>
      <c r="K139" s="205"/>
    </row>
  </sheetData>
  <sheetProtection selectLockedCells="1" selectUnlockedCells="1"/>
  <mergeCells count="1">
    <mergeCell ref="A4:E4"/>
  </mergeCells>
  <printOptions/>
  <pageMargins left="0.5511811023622047" right="0.35433070866141736" top="0.7480314960629921" bottom="0.7480314960629921" header="0.5118110236220472" footer="0.5118110236220472"/>
  <pageSetup fitToHeight="0" fitToWidth="1" horizontalDpi="300" verticalDpi="300" orientation="landscape" paperSize="9" scale="79" r:id="rId1"/>
  <rowBreaks count="3" manualBreakCount="3">
    <brk id="36" max="10" man="1"/>
    <brk id="74" max="10" man="1"/>
    <brk id="11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0"/>
  <sheetViews>
    <sheetView view="pageBreakPreview" zoomScaleNormal="106" zoomScaleSheetLayoutView="100" workbookViewId="0" topLeftCell="A112">
      <selection activeCell="F126" sqref="F126"/>
    </sheetView>
  </sheetViews>
  <sheetFormatPr defaultColWidth="9.140625" defaultRowHeight="15"/>
  <cols>
    <col min="1" max="1" width="4.8515625" style="144" customWidth="1"/>
    <col min="2" max="2" width="4.421875" style="144" customWidth="1"/>
    <col min="3" max="3" width="51.140625" style="144" customWidth="1"/>
    <col min="4" max="4" width="11.8515625" style="144" customWidth="1"/>
    <col min="5" max="6" width="12.7109375" style="144" customWidth="1"/>
    <col min="7" max="7" width="12.28125" style="144" customWidth="1"/>
    <col min="8" max="8" width="10.421875" style="144" customWidth="1"/>
    <col min="9" max="9" width="9.7109375" style="144" customWidth="1"/>
    <col min="10" max="16384" width="9.140625" style="144" customWidth="1"/>
  </cols>
  <sheetData>
    <row r="1" spans="1:4" ht="15">
      <c r="A1" s="341" t="s">
        <v>173</v>
      </c>
      <c r="B1" s="340"/>
      <c r="C1" s="340"/>
      <c r="D1" s="234"/>
    </row>
    <row r="2" spans="2:3" ht="2.25" customHeight="1">
      <c r="B2" s="220"/>
      <c r="C2" s="220"/>
    </row>
    <row r="3" spans="1:9" ht="62.25" customHeight="1">
      <c r="A3" s="235" t="s">
        <v>5</v>
      </c>
      <c r="B3" s="236" t="s">
        <v>6</v>
      </c>
      <c r="C3" s="237" t="s">
        <v>144</v>
      </c>
      <c r="D3" s="86" t="s">
        <v>211</v>
      </c>
      <c r="E3" s="85" t="s">
        <v>212</v>
      </c>
      <c r="F3" s="85" t="s">
        <v>233</v>
      </c>
      <c r="G3" s="85" t="s">
        <v>297</v>
      </c>
      <c r="H3" s="85" t="s">
        <v>234</v>
      </c>
      <c r="I3" s="85" t="s">
        <v>235</v>
      </c>
    </row>
    <row r="4" spans="1:9" ht="12.75">
      <c r="A4" s="238"/>
      <c r="B4" s="687">
        <v>1</v>
      </c>
      <c r="C4" s="688"/>
      <c r="D4" s="239">
        <v>2</v>
      </c>
      <c r="E4" s="240">
        <v>3</v>
      </c>
      <c r="F4" s="240">
        <v>4</v>
      </c>
      <c r="G4" s="240">
        <v>5</v>
      </c>
      <c r="H4" s="241">
        <v>6</v>
      </c>
      <c r="I4" s="242">
        <v>7</v>
      </c>
    </row>
    <row r="5" spans="1:9" ht="12.75">
      <c r="A5" s="635"/>
      <c r="B5" s="636"/>
      <c r="C5" s="637" t="s">
        <v>312</v>
      </c>
      <c r="D5" s="638">
        <f>SUM(D7+D13+D17+D23+D27+D31)</f>
        <v>6293879.58</v>
      </c>
      <c r="E5" s="639">
        <f>SUM(E7+E13+E17+E23+E27+E31)</f>
        <v>14772006</v>
      </c>
      <c r="F5" s="639">
        <f>SUM(F7+F13+F17+F23+F27+F31)</f>
        <v>14772006</v>
      </c>
      <c r="G5" s="639">
        <f>SUM(G7+G13+G17+G23+G27+G31)</f>
        <v>13290289.91</v>
      </c>
      <c r="H5" s="639">
        <f>G5/D5*100</f>
        <v>211.16212569799436</v>
      </c>
      <c r="I5" s="639">
        <f>G5/F5*100</f>
        <v>89.96943211368855</v>
      </c>
    </row>
    <row r="6" spans="1:9" ht="7.5" customHeight="1">
      <c r="A6" s="244"/>
      <c r="B6" s="245"/>
      <c r="C6" s="246"/>
      <c r="D6" s="247"/>
      <c r="E6" s="247"/>
      <c r="F6" s="247"/>
      <c r="G6" s="247"/>
      <c r="H6" s="247"/>
      <c r="I6" s="248"/>
    </row>
    <row r="7" spans="1:9" ht="12.75">
      <c r="A7" s="249"/>
      <c r="B7" s="250"/>
      <c r="C7" s="141" t="s">
        <v>145</v>
      </c>
      <c r="D7" s="251">
        <f>SUM(D8)</f>
        <v>2410362.21</v>
      </c>
      <c r="E7" s="251">
        <f>SUM(E8)</f>
        <v>2847000</v>
      </c>
      <c r="F7" s="251">
        <f>SUM(F8)</f>
        <v>2847000</v>
      </c>
      <c r="G7" s="251">
        <f>SUM(G8)</f>
        <v>2734388.0700000003</v>
      </c>
      <c r="H7" s="251">
        <f aca="true" t="shared" si="0" ref="H7:H71">G7/D7*100</f>
        <v>113.44303601573642</v>
      </c>
      <c r="I7" s="251">
        <f aca="true" t="shared" si="1" ref="I7:I20">G7/F7*100</f>
        <v>96.04454056902003</v>
      </c>
    </row>
    <row r="8" spans="1:9" ht="12.75">
      <c r="A8" s="253" t="s">
        <v>146</v>
      </c>
      <c r="B8" s="253"/>
      <c r="C8" s="141" t="s">
        <v>141</v>
      </c>
      <c r="D8" s="254">
        <f>SUM(D9:D11)</f>
        <v>2410362.21</v>
      </c>
      <c r="E8" s="254">
        <f>SUM(E9:E11)</f>
        <v>2847000</v>
      </c>
      <c r="F8" s="254">
        <f>SUM(F9:F11)</f>
        <v>2847000</v>
      </c>
      <c r="G8" s="254">
        <f>SUM(G9:G11)</f>
        <v>2734388.0700000003</v>
      </c>
      <c r="H8" s="254">
        <f t="shared" si="0"/>
        <v>113.44303601573642</v>
      </c>
      <c r="I8" s="254">
        <f t="shared" si="1"/>
        <v>96.04454056902003</v>
      </c>
    </row>
    <row r="9" spans="1:9" ht="12.75">
      <c r="A9" s="255"/>
      <c r="B9" s="255">
        <v>61</v>
      </c>
      <c r="C9" s="142" t="s">
        <v>8</v>
      </c>
      <c r="D9" s="256">
        <v>2332207.25</v>
      </c>
      <c r="E9" s="256">
        <v>2730000</v>
      </c>
      <c r="F9" s="256">
        <v>2730000</v>
      </c>
      <c r="G9" s="256">
        <v>2640610.81</v>
      </c>
      <c r="H9" s="257">
        <f t="shared" si="0"/>
        <v>113.22367726967661</v>
      </c>
      <c r="I9" s="257">
        <f t="shared" si="1"/>
        <v>96.7256706959707</v>
      </c>
    </row>
    <row r="10" spans="1:9" ht="12.75">
      <c r="A10" s="255"/>
      <c r="B10" s="255">
        <v>64</v>
      </c>
      <c r="C10" s="142" t="s">
        <v>15</v>
      </c>
      <c r="D10" s="256">
        <v>71555.77</v>
      </c>
      <c r="E10" s="256">
        <v>107000</v>
      </c>
      <c r="F10" s="256">
        <v>107000</v>
      </c>
      <c r="G10" s="256">
        <v>90656.99</v>
      </c>
      <c r="H10" s="257">
        <f t="shared" si="0"/>
        <v>126.69417155318152</v>
      </c>
      <c r="I10" s="257">
        <f t="shared" si="1"/>
        <v>84.72615887850468</v>
      </c>
    </row>
    <row r="11" spans="1:9" ht="25.5">
      <c r="A11" s="258"/>
      <c r="B11" s="258">
        <v>65</v>
      </c>
      <c r="C11" s="143" t="s">
        <v>18</v>
      </c>
      <c r="D11" s="259">
        <v>6599.19</v>
      </c>
      <c r="E11" s="259">
        <v>10000</v>
      </c>
      <c r="F11" s="259">
        <v>10000</v>
      </c>
      <c r="G11" s="259">
        <v>3120.27</v>
      </c>
      <c r="H11" s="260">
        <f t="shared" si="0"/>
        <v>47.28262104894692</v>
      </c>
      <c r="I11" s="260">
        <f t="shared" si="1"/>
        <v>31.2027</v>
      </c>
    </row>
    <row r="12" spans="1:9" ht="7.5" customHeight="1">
      <c r="A12" s="449"/>
      <c r="B12" s="261"/>
      <c r="C12" s="246"/>
      <c r="D12" s="262"/>
      <c r="E12" s="262"/>
      <c r="F12" s="262"/>
      <c r="G12" s="262"/>
      <c r="H12" s="262"/>
      <c r="I12" s="263"/>
    </row>
    <row r="13" spans="1:9" ht="12.75">
      <c r="A13" s="450"/>
      <c r="B13" s="264"/>
      <c r="C13" s="141" t="s">
        <v>147</v>
      </c>
      <c r="D13" s="251">
        <f>SUM(D14)</f>
        <v>3442573.99</v>
      </c>
      <c r="E13" s="251">
        <f>SUM(E14)</f>
        <v>6045506</v>
      </c>
      <c r="F13" s="251">
        <f>SUM(F14)</f>
        <v>6045506</v>
      </c>
      <c r="G13" s="251">
        <f>SUM(G14)</f>
        <v>4531020.37</v>
      </c>
      <c r="H13" s="251">
        <f t="shared" si="0"/>
        <v>131.61722545867488</v>
      </c>
      <c r="I13" s="251">
        <f t="shared" si="1"/>
        <v>74.94857121967955</v>
      </c>
    </row>
    <row r="14" spans="1:9" ht="12.75">
      <c r="A14" s="253" t="s">
        <v>146</v>
      </c>
      <c r="B14" s="253"/>
      <c r="C14" s="141" t="s">
        <v>141</v>
      </c>
      <c r="D14" s="254">
        <f>SUM(D15:D15)</f>
        <v>3442573.99</v>
      </c>
      <c r="E14" s="254">
        <f>SUM(E15:E15)</f>
        <v>6045506</v>
      </c>
      <c r="F14" s="254">
        <f>SUM(F15:F15)</f>
        <v>6045506</v>
      </c>
      <c r="G14" s="254">
        <f>SUM(G15:G15)</f>
        <v>4531020.37</v>
      </c>
      <c r="H14" s="254">
        <f t="shared" si="0"/>
        <v>131.61722545867488</v>
      </c>
      <c r="I14" s="254">
        <f t="shared" si="1"/>
        <v>74.94857121967955</v>
      </c>
    </row>
    <row r="15" spans="1:9" ht="12.75">
      <c r="A15" s="255"/>
      <c r="B15" s="255">
        <v>63</v>
      </c>
      <c r="C15" s="142" t="s">
        <v>12</v>
      </c>
      <c r="D15" s="256">
        <v>3442573.99</v>
      </c>
      <c r="E15" s="256">
        <v>6045506</v>
      </c>
      <c r="F15" s="256">
        <v>6045506</v>
      </c>
      <c r="G15" s="256">
        <v>4531020.37</v>
      </c>
      <c r="H15" s="256">
        <f t="shared" si="0"/>
        <v>131.61722545867488</v>
      </c>
      <c r="I15" s="256">
        <f t="shared" si="1"/>
        <v>74.94857121967955</v>
      </c>
    </row>
    <row r="16" spans="1:9" ht="10.5" customHeight="1">
      <c r="A16" s="449"/>
      <c r="B16" s="245"/>
      <c r="C16" s="247"/>
      <c r="D16" s="262"/>
      <c r="E16" s="262"/>
      <c r="F16" s="262"/>
      <c r="G16" s="262"/>
      <c r="H16" s="262"/>
      <c r="I16" s="263"/>
    </row>
    <row r="17" spans="1:9" ht="12.75">
      <c r="A17" s="450"/>
      <c r="B17" s="264"/>
      <c r="C17" s="265" t="s">
        <v>148</v>
      </c>
      <c r="D17" s="251">
        <f>SUM(D18)</f>
        <v>429255.88</v>
      </c>
      <c r="E17" s="251">
        <f>SUM(E18)</f>
        <v>460000</v>
      </c>
      <c r="F17" s="251">
        <f>SUM(F18)</f>
        <v>460000</v>
      </c>
      <c r="G17" s="251">
        <f>SUM(G18)</f>
        <v>413045.83</v>
      </c>
      <c r="H17" s="251">
        <f t="shared" si="0"/>
        <v>96.2236859749015</v>
      </c>
      <c r="I17" s="251">
        <f t="shared" si="1"/>
        <v>89.79257173913044</v>
      </c>
    </row>
    <row r="18" spans="1:9" ht="12.75">
      <c r="A18" s="253" t="s">
        <v>146</v>
      </c>
      <c r="B18" s="253"/>
      <c r="C18" s="265" t="s">
        <v>141</v>
      </c>
      <c r="D18" s="251">
        <f>SUM(D19:D21)</f>
        <v>429255.88</v>
      </c>
      <c r="E18" s="251">
        <f>SUM(E19:E21)</f>
        <v>460000</v>
      </c>
      <c r="F18" s="251">
        <f>SUM(F19:F21)</f>
        <v>460000</v>
      </c>
      <c r="G18" s="251">
        <f>SUM(G19:G21)</f>
        <v>413045.83</v>
      </c>
      <c r="H18" s="251">
        <f t="shared" si="0"/>
        <v>96.2236859749015</v>
      </c>
      <c r="I18" s="251">
        <f t="shared" si="1"/>
        <v>89.79257173913044</v>
      </c>
    </row>
    <row r="19" spans="1:9" ht="12.75">
      <c r="A19" s="255"/>
      <c r="B19" s="255">
        <v>64</v>
      </c>
      <c r="C19" s="142" t="s">
        <v>15</v>
      </c>
      <c r="D19" s="256">
        <v>6167.24</v>
      </c>
      <c r="E19" s="256">
        <v>20000</v>
      </c>
      <c r="F19" s="256">
        <v>20000</v>
      </c>
      <c r="G19" s="256">
        <v>10408.27</v>
      </c>
      <c r="H19" s="256">
        <f t="shared" si="0"/>
        <v>168.7670659808926</v>
      </c>
      <c r="I19" s="256">
        <f t="shared" si="1"/>
        <v>52.041349999999994</v>
      </c>
    </row>
    <row r="20" spans="1:9" ht="25.5">
      <c r="A20" s="255"/>
      <c r="B20" s="255">
        <v>65</v>
      </c>
      <c r="C20" s="143" t="s">
        <v>18</v>
      </c>
      <c r="D20" s="256">
        <v>423088.64</v>
      </c>
      <c r="E20" s="256">
        <v>440000</v>
      </c>
      <c r="F20" s="256">
        <v>440000</v>
      </c>
      <c r="G20" s="256">
        <v>393791.07</v>
      </c>
      <c r="H20" s="256">
        <f t="shared" si="0"/>
        <v>93.07531159427963</v>
      </c>
      <c r="I20" s="256">
        <f t="shared" si="1"/>
        <v>89.49797045454547</v>
      </c>
    </row>
    <row r="21" spans="1:9" ht="12.75">
      <c r="A21" s="255"/>
      <c r="B21" s="383" t="s">
        <v>328</v>
      </c>
      <c r="C21" s="108" t="s">
        <v>317</v>
      </c>
      <c r="D21" s="256">
        <v>0</v>
      </c>
      <c r="E21" s="256">
        <v>0</v>
      </c>
      <c r="F21" s="256">
        <v>0</v>
      </c>
      <c r="G21" s="256">
        <v>8846.49</v>
      </c>
      <c r="H21" s="256"/>
      <c r="I21" s="256"/>
    </row>
    <row r="22" spans="1:9" ht="7.5" customHeight="1">
      <c r="A22" s="379"/>
      <c r="B22" s="379"/>
      <c r="C22" s="246"/>
      <c r="D22" s="380"/>
      <c r="E22" s="380"/>
      <c r="F22" s="380"/>
      <c r="G22" s="380"/>
      <c r="H22" s="380"/>
      <c r="I22" s="380"/>
    </row>
    <row r="23" spans="1:9" ht="12.75">
      <c r="A23" s="384"/>
      <c r="B23" s="384"/>
      <c r="C23" s="381" t="s">
        <v>310</v>
      </c>
      <c r="D23" s="375">
        <v>0</v>
      </c>
      <c r="E23" s="375">
        <v>15000</v>
      </c>
      <c r="F23" s="375">
        <v>15000</v>
      </c>
      <c r="G23" s="375">
        <v>0</v>
      </c>
      <c r="H23" s="375"/>
      <c r="I23" s="375">
        <f>G23/F23*100</f>
        <v>0</v>
      </c>
    </row>
    <row r="24" spans="1:9" ht="12.75">
      <c r="A24" s="384" t="s">
        <v>146</v>
      </c>
      <c r="B24" s="384"/>
      <c r="C24" s="381" t="s">
        <v>141</v>
      </c>
      <c r="D24" s="375">
        <v>0</v>
      </c>
      <c r="E24" s="375">
        <v>15000</v>
      </c>
      <c r="F24" s="375">
        <v>15000</v>
      </c>
      <c r="G24" s="375">
        <v>0</v>
      </c>
      <c r="H24" s="375"/>
      <c r="I24" s="375">
        <f>G24/F24*100</f>
        <v>0</v>
      </c>
    </row>
    <row r="25" spans="1:9" ht="25.5">
      <c r="A25" s="255"/>
      <c r="B25" s="383" t="s">
        <v>311</v>
      </c>
      <c r="C25" s="108" t="s">
        <v>123</v>
      </c>
      <c r="D25" s="256">
        <v>0</v>
      </c>
      <c r="E25" s="256">
        <v>15000</v>
      </c>
      <c r="F25" s="256">
        <v>15000</v>
      </c>
      <c r="G25" s="256">
        <v>0</v>
      </c>
      <c r="H25" s="256"/>
      <c r="I25" s="256">
        <f>G25/F25*100</f>
        <v>0</v>
      </c>
    </row>
    <row r="26" spans="1:9" ht="8.25" customHeight="1">
      <c r="A26" s="379"/>
      <c r="B26" s="379"/>
      <c r="C26" s="246"/>
      <c r="D26" s="380"/>
      <c r="E26" s="380"/>
      <c r="F26" s="380"/>
      <c r="G26" s="380"/>
      <c r="H26" s="380"/>
      <c r="I26" s="380"/>
    </row>
    <row r="27" spans="1:9" ht="12.75">
      <c r="A27" s="384"/>
      <c r="B27" s="384"/>
      <c r="C27" s="381" t="s">
        <v>187</v>
      </c>
      <c r="D27" s="375">
        <v>11687.5</v>
      </c>
      <c r="E27" s="375">
        <v>4500</v>
      </c>
      <c r="F27" s="375">
        <v>4500</v>
      </c>
      <c r="G27" s="375">
        <v>4164.24</v>
      </c>
      <c r="H27" s="375">
        <f t="shared" si="0"/>
        <v>35.629860962566845</v>
      </c>
      <c r="I27" s="375">
        <f>G27/F27*100</f>
        <v>92.53866666666666</v>
      </c>
    </row>
    <row r="28" spans="1:9" ht="12.75">
      <c r="A28" s="384" t="s">
        <v>188</v>
      </c>
      <c r="B28" s="384"/>
      <c r="C28" s="381" t="s">
        <v>179</v>
      </c>
      <c r="D28" s="375">
        <v>11687.5</v>
      </c>
      <c r="E28" s="375">
        <v>4500</v>
      </c>
      <c r="F28" s="375">
        <v>4500</v>
      </c>
      <c r="G28" s="375">
        <v>4164.24</v>
      </c>
      <c r="H28" s="375">
        <f t="shared" si="0"/>
        <v>35.629860962566845</v>
      </c>
      <c r="I28" s="375">
        <f>G28/F28*100</f>
        <v>92.53866666666666</v>
      </c>
    </row>
    <row r="29" spans="1:9" ht="12.75">
      <c r="A29" s="255"/>
      <c r="B29" s="383" t="s">
        <v>189</v>
      </c>
      <c r="C29" s="382" t="s">
        <v>298</v>
      </c>
      <c r="D29" s="256">
        <v>11687.5</v>
      </c>
      <c r="E29" s="256">
        <v>4500</v>
      </c>
      <c r="F29" s="256">
        <v>4500</v>
      </c>
      <c r="G29" s="256">
        <v>4164.24</v>
      </c>
      <c r="H29" s="256">
        <f t="shared" si="0"/>
        <v>35.629860962566845</v>
      </c>
      <c r="I29" s="256">
        <f>G29/F29*100</f>
        <v>92.53866666666666</v>
      </c>
    </row>
    <row r="30" spans="1:9" ht="6.75" customHeight="1">
      <c r="A30" s="379"/>
      <c r="B30" s="379"/>
      <c r="C30" s="246"/>
      <c r="D30" s="380"/>
      <c r="E30" s="380"/>
      <c r="F30" s="380"/>
      <c r="G30" s="380"/>
      <c r="H30" s="380"/>
      <c r="I30" s="380"/>
    </row>
    <row r="31" spans="1:9" ht="12.75">
      <c r="A31" s="384"/>
      <c r="B31" s="384"/>
      <c r="C31" s="381" t="s">
        <v>307</v>
      </c>
      <c r="D31" s="375">
        <v>0</v>
      </c>
      <c r="E31" s="375">
        <v>5400000</v>
      </c>
      <c r="F31" s="375">
        <v>5400000</v>
      </c>
      <c r="G31" s="375">
        <v>5607671.4</v>
      </c>
      <c r="H31" s="375"/>
      <c r="I31" s="375">
        <f>G31/F31*100</f>
        <v>103.84576666666668</v>
      </c>
    </row>
    <row r="32" spans="1:9" ht="12.75">
      <c r="A32" s="384" t="s">
        <v>160</v>
      </c>
      <c r="B32" s="384"/>
      <c r="C32" s="381" t="s">
        <v>308</v>
      </c>
      <c r="D32" s="375">
        <v>0</v>
      </c>
      <c r="E32" s="375">
        <v>5400000</v>
      </c>
      <c r="F32" s="375">
        <v>5400000</v>
      </c>
      <c r="G32" s="375">
        <v>5607671.4</v>
      </c>
      <c r="H32" s="375"/>
      <c r="I32" s="375">
        <f>G32/F32*100</f>
        <v>103.84576666666668</v>
      </c>
    </row>
    <row r="33" spans="1:9" ht="12.75">
      <c r="A33" s="255"/>
      <c r="B33" s="383" t="s">
        <v>232</v>
      </c>
      <c r="C33" s="382" t="s">
        <v>309</v>
      </c>
      <c r="D33" s="256">
        <v>0</v>
      </c>
      <c r="E33" s="256">
        <v>5400000</v>
      </c>
      <c r="F33" s="256">
        <v>5400000</v>
      </c>
      <c r="G33" s="256">
        <v>5607671.4</v>
      </c>
      <c r="H33" s="256"/>
      <c r="I33" s="256">
        <f>G33/F33*100</f>
        <v>103.84576666666668</v>
      </c>
    </row>
    <row r="34" spans="4:9" ht="12.75">
      <c r="D34" s="266"/>
      <c r="E34" s="266"/>
      <c r="F34" s="266"/>
      <c r="G34" s="266"/>
      <c r="H34" s="266"/>
      <c r="I34" s="266"/>
    </row>
    <row r="35" spans="1:9" ht="12.75">
      <c r="A35" s="640"/>
      <c r="B35" s="641"/>
      <c r="C35" s="642" t="s">
        <v>161</v>
      </c>
      <c r="D35" s="639">
        <f>SUM(D37+D52+D61+D67+D71)</f>
        <v>5854667.06</v>
      </c>
      <c r="E35" s="639">
        <f>SUM(E37+E52+E61+E67+E71)</f>
        <v>14257500</v>
      </c>
      <c r="F35" s="639">
        <f>SUM(F37+F52+F61+F67+F71)</f>
        <v>14257500</v>
      </c>
      <c r="G35" s="639">
        <f>SUM(G37+G52+G61+G67+G71)</f>
        <v>13181642.31</v>
      </c>
      <c r="H35" s="639">
        <f t="shared" si="0"/>
        <v>225.1475989140192</v>
      </c>
      <c r="I35" s="639">
        <f aca="true" t="shared" si="2" ref="I35:I69">G35/F35*100</f>
        <v>92.45409300368227</v>
      </c>
    </row>
    <row r="36" spans="1:9" ht="5.25" customHeight="1">
      <c r="A36" s="238"/>
      <c r="B36" s="269"/>
      <c r="C36" s="269"/>
      <c r="D36" s="270"/>
      <c r="E36" s="270"/>
      <c r="F36" s="270"/>
      <c r="G36" s="270"/>
      <c r="H36" s="270"/>
      <c r="I36" s="271"/>
    </row>
    <row r="37" spans="1:9" ht="12.75">
      <c r="A37" s="272"/>
      <c r="B37" s="250"/>
      <c r="C37" s="273" t="s">
        <v>145</v>
      </c>
      <c r="D37" s="251">
        <f>SUM(D38+D46+D49)</f>
        <v>1810282.97</v>
      </c>
      <c r="E37" s="251">
        <f>SUM(E38+E46+E49)</f>
        <v>2506200</v>
      </c>
      <c r="F37" s="251">
        <f>SUM(F38+F46+F49)</f>
        <v>2523200</v>
      </c>
      <c r="G37" s="251">
        <f>SUM(G38+G46+G49)</f>
        <v>2272421.4699999997</v>
      </c>
      <c r="H37" s="251">
        <f t="shared" si="0"/>
        <v>125.52852275906898</v>
      </c>
      <c r="I37" s="251">
        <f t="shared" si="2"/>
        <v>90.06109186746987</v>
      </c>
    </row>
    <row r="38" spans="1:9" ht="12.75">
      <c r="A38" s="451">
        <v>3</v>
      </c>
      <c r="B38" s="253"/>
      <c r="C38" s="274" t="s">
        <v>24</v>
      </c>
      <c r="D38" s="254">
        <f>SUM(D39:D45)</f>
        <v>1607132.99</v>
      </c>
      <c r="E38" s="254">
        <f>SUM(E39:E45)</f>
        <v>2136000</v>
      </c>
      <c r="F38" s="254">
        <f>SUM(F39:F45)</f>
        <v>2126000</v>
      </c>
      <c r="G38" s="254">
        <f>SUM(G39:G45)</f>
        <v>1877370.23</v>
      </c>
      <c r="H38" s="254">
        <f t="shared" si="0"/>
        <v>116.81486483579681</v>
      </c>
      <c r="I38" s="254">
        <f t="shared" si="2"/>
        <v>88.3052789275635</v>
      </c>
    </row>
    <row r="39" spans="1:9" ht="12.75">
      <c r="A39" s="451"/>
      <c r="B39" s="142">
        <v>31</v>
      </c>
      <c r="C39" s="248" t="s">
        <v>25</v>
      </c>
      <c r="D39" s="256">
        <v>274252.71</v>
      </c>
      <c r="E39" s="256">
        <v>283000</v>
      </c>
      <c r="F39" s="256">
        <v>283000</v>
      </c>
      <c r="G39" s="256">
        <v>277906.69</v>
      </c>
      <c r="H39" s="256">
        <f t="shared" si="0"/>
        <v>101.33234052637073</v>
      </c>
      <c r="I39" s="256">
        <f t="shared" si="2"/>
        <v>98.20024381625441</v>
      </c>
    </row>
    <row r="40" spans="1:9" ht="12.75">
      <c r="A40" s="451"/>
      <c r="B40" s="142">
        <v>32</v>
      </c>
      <c r="C40" s="275" t="s">
        <v>29</v>
      </c>
      <c r="D40" s="256">
        <v>887153.45</v>
      </c>
      <c r="E40" s="256">
        <v>852200</v>
      </c>
      <c r="F40" s="256">
        <v>848200</v>
      </c>
      <c r="G40" s="256">
        <v>800853.71</v>
      </c>
      <c r="H40" s="256">
        <f t="shared" si="0"/>
        <v>90.27228716745677</v>
      </c>
      <c r="I40" s="256">
        <f t="shared" si="2"/>
        <v>94.41802758783305</v>
      </c>
    </row>
    <row r="41" spans="1:9" ht="12.75">
      <c r="A41" s="451"/>
      <c r="B41" s="142">
        <v>34</v>
      </c>
      <c r="C41" s="275" t="s">
        <v>35</v>
      </c>
      <c r="D41" s="256">
        <v>24000.47</v>
      </c>
      <c r="E41" s="256">
        <v>61000</v>
      </c>
      <c r="F41" s="256">
        <v>61000</v>
      </c>
      <c r="G41" s="256">
        <v>47557.82</v>
      </c>
      <c r="H41" s="256">
        <f t="shared" si="0"/>
        <v>198.1537028233197</v>
      </c>
      <c r="I41" s="256">
        <f t="shared" si="2"/>
        <v>77.96363934426229</v>
      </c>
    </row>
    <row r="42" spans="1:9" ht="12.75">
      <c r="A42" s="451"/>
      <c r="B42" s="142">
        <v>35</v>
      </c>
      <c r="C42" s="275" t="s">
        <v>125</v>
      </c>
      <c r="D42" s="256">
        <v>104631.04</v>
      </c>
      <c r="E42" s="256">
        <v>360000</v>
      </c>
      <c r="F42" s="256">
        <v>360000</v>
      </c>
      <c r="G42" s="256">
        <v>315835.97</v>
      </c>
      <c r="H42" s="256">
        <f t="shared" si="0"/>
        <v>301.85685815605</v>
      </c>
      <c r="I42" s="256">
        <f t="shared" si="2"/>
        <v>87.73221388888888</v>
      </c>
    </row>
    <row r="43" spans="1:9" ht="12.75">
      <c r="A43" s="451"/>
      <c r="B43" s="142">
        <v>36</v>
      </c>
      <c r="C43" s="377" t="s">
        <v>182</v>
      </c>
      <c r="D43" s="256">
        <v>6707.08</v>
      </c>
      <c r="E43" s="256">
        <v>7000</v>
      </c>
      <c r="F43" s="256">
        <v>7000</v>
      </c>
      <c r="G43" s="256">
        <v>488</v>
      </c>
      <c r="H43" s="256">
        <f t="shared" si="0"/>
        <v>7.275893533400526</v>
      </c>
      <c r="I43" s="256">
        <f t="shared" si="2"/>
        <v>6.9714285714285715</v>
      </c>
    </row>
    <row r="44" spans="1:9" ht="25.5">
      <c r="A44" s="451"/>
      <c r="B44" s="142">
        <v>37</v>
      </c>
      <c r="C44" s="276" t="s">
        <v>37</v>
      </c>
      <c r="D44" s="256">
        <v>34480.19</v>
      </c>
      <c r="E44" s="256">
        <v>175000</v>
      </c>
      <c r="F44" s="256">
        <v>175000</v>
      </c>
      <c r="G44" s="256">
        <v>130072.5</v>
      </c>
      <c r="H44" s="256">
        <f t="shared" si="0"/>
        <v>377.2383504847276</v>
      </c>
      <c r="I44" s="256">
        <f t="shared" si="2"/>
        <v>74.32714285714286</v>
      </c>
    </row>
    <row r="45" spans="1:9" ht="12.75">
      <c r="A45" s="452"/>
      <c r="B45" s="278">
        <v>38</v>
      </c>
      <c r="C45" s="279" t="s">
        <v>39</v>
      </c>
      <c r="D45" s="259">
        <v>275908.05</v>
      </c>
      <c r="E45" s="259">
        <v>397800</v>
      </c>
      <c r="F45" s="259">
        <v>391800</v>
      </c>
      <c r="G45" s="259">
        <v>304655.54</v>
      </c>
      <c r="H45" s="259">
        <f t="shared" si="0"/>
        <v>110.41922843498043</v>
      </c>
      <c r="I45" s="259">
        <f t="shared" si="2"/>
        <v>77.75792240939255</v>
      </c>
    </row>
    <row r="46" spans="1:9" ht="12.75">
      <c r="A46" s="451">
        <v>4</v>
      </c>
      <c r="B46" s="141"/>
      <c r="C46" s="378" t="s">
        <v>42</v>
      </c>
      <c r="D46" s="375">
        <v>3149.98</v>
      </c>
      <c r="E46" s="375">
        <f>SUM(E47:E48)</f>
        <v>280200</v>
      </c>
      <c r="F46" s="375">
        <f>SUM(F47:F48)</f>
        <v>307200</v>
      </c>
      <c r="G46" s="375">
        <f>SUM(G47:G48)</f>
        <v>305051.24</v>
      </c>
      <c r="H46" s="375">
        <f t="shared" si="0"/>
        <v>9684.227836367216</v>
      </c>
      <c r="I46" s="375">
        <f t="shared" si="2"/>
        <v>99.30053385416666</v>
      </c>
    </row>
    <row r="47" spans="1:9" ht="12.75">
      <c r="A47" s="451"/>
      <c r="B47" s="382">
        <v>41</v>
      </c>
      <c r="C47" s="643" t="s">
        <v>43</v>
      </c>
      <c r="D47" s="256">
        <v>0</v>
      </c>
      <c r="E47" s="256">
        <v>30000</v>
      </c>
      <c r="F47" s="256">
        <v>30000</v>
      </c>
      <c r="G47" s="256">
        <v>30000</v>
      </c>
      <c r="H47" s="256"/>
      <c r="I47" s="256">
        <f t="shared" si="2"/>
        <v>100</v>
      </c>
    </row>
    <row r="48" spans="1:9" ht="12.75">
      <c r="A48" s="451"/>
      <c r="B48" s="142">
        <v>42</v>
      </c>
      <c r="C48" s="142" t="s">
        <v>45</v>
      </c>
      <c r="D48" s="256">
        <v>3149.98</v>
      </c>
      <c r="E48" s="256">
        <v>250200</v>
      </c>
      <c r="F48" s="256">
        <v>277200</v>
      </c>
      <c r="G48" s="256">
        <v>275051.24</v>
      </c>
      <c r="H48" s="256">
        <f t="shared" si="0"/>
        <v>8731.84083708468</v>
      </c>
      <c r="I48" s="256">
        <f t="shared" si="2"/>
        <v>99.22483405483405</v>
      </c>
    </row>
    <row r="49" spans="1:9" ht="12.75">
      <c r="A49" s="644">
        <v>5</v>
      </c>
      <c r="B49" s="381"/>
      <c r="C49" s="381" t="s">
        <v>133</v>
      </c>
      <c r="D49" s="375">
        <v>200000</v>
      </c>
      <c r="E49" s="375">
        <v>90000</v>
      </c>
      <c r="F49" s="375">
        <v>90000</v>
      </c>
      <c r="G49" s="375">
        <v>90000</v>
      </c>
      <c r="H49" s="375">
        <f t="shared" si="0"/>
        <v>45</v>
      </c>
      <c r="I49" s="375">
        <f t="shared" si="2"/>
        <v>100</v>
      </c>
    </row>
    <row r="50" spans="1:9" ht="12.75">
      <c r="A50" s="451"/>
      <c r="B50" s="142">
        <v>54</v>
      </c>
      <c r="C50" s="382" t="s">
        <v>192</v>
      </c>
      <c r="D50" s="256">
        <v>200000</v>
      </c>
      <c r="E50" s="256">
        <v>90000</v>
      </c>
      <c r="F50" s="256">
        <v>90000</v>
      </c>
      <c r="G50" s="256">
        <v>90000</v>
      </c>
      <c r="H50" s="256">
        <f t="shared" si="0"/>
        <v>45</v>
      </c>
      <c r="I50" s="256">
        <f t="shared" si="2"/>
        <v>100</v>
      </c>
    </row>
    <row r="51" spans="1:9" ht="6.75" customHeight="1">
      <c r="A51" s="453"/>
      <c r="B51" s="247"/>
      <c r="C51" s="247"/>
      <c r="D51" s="262"/>
      <c r="E51" s="262"/>
      <c r="F51" s="262"/>
      <c r="G51" s="262"/>
      <c r="H51" s="262"/>
      <c r="I51" s="263"/>
    </row>
    <row r="52" spans="1:9" ht="12.75">
      <c r="A52" s="454"/>
      <c r="B52" s="264"/>
      <c r="C52" s="273" t="s">
        <v>149</v>
      </c>
      <c r="D52" s="251">
        <f>SUM(D53+D58)</f>
        <v>3589700.78</v>
      </c>
      <c r="E52" s="251">
        <f>SUM(E53+E58)</f>
        <v>5706250</v>
      </c>
      <c r="F52" s="251">
        <f>SUM(F53+F58)</f>
        <v>5693750</v>
      </c>
      <c r="G52" s="251">
        <f>SUM(G53+G58)</f>
        <v>4741065.18</v>
      </c>
      <c r="H52" s="251">
        <f t="shared" si="0"/>
        <v>132.07410507345963</v>
      </c>
      <c r="I52" s="251">
        <f t="shared" si="2"/>
        <v>83.26788461031832</v>
      </c>
    </row>
    <row r="53" spans="1:9" ht="12.75">
      <c r="A53" s="451">
        <v>3</v>
      </c>
      <c r="B53" s="253"/>
      <c r="C53" s="274" t="s">
        <v>24</v>
      </c>
      <c r="D53" s="254">
        <f>SUM(D54:D57)</f>
        <v>651233.5</v>
      </c>
      <c r="E53" s="254">
        <f>SUM(E54:E57)</f>
        <v>263000</v>
      </c>
      <c r="F53" s="254">
        <f>SUM(F54:F57)</f>
        <v>263000</v>
      </c>
      <c r="G53" s="254">
        <f>SUM(G54:G57)</f>
        <v>223764.1</v>
      </c>
      <c r="H53" s="254">
        <f t="shared" si="0"/>
        <v>34.36004136765077</v>
      </c>
      <c r="I53" s="254">
        <f t="shared" si="2"/>
        <v>85.08140684410647</v>
      </c>
    </row>
    <row r="54" spans="1:9" ht="12.75">
      <c r="A54" s="451"/>
      <c r="B54" s="142">
        <v>31</v>
      </c>
      <c r="C54" s="248" t="s">
        <v>142</v>
      </c>
      <c r="D54" s="256">
        <v>39368.61</v>
      </c>
      <c r="E54" s="256">
        <v>31000</v>
      </c>
      <c r="F54" s="256">
        <v>31000</v>
      </c>
      <c r="G54" s="256">
        <v>30404.57</v>
      </c>
      <c r="H54" s="256">
        <f t="shared" si="0"/>
        <v>77.23048896062116</v>
      </c>
      <c r="I54" s="256">
        <f t="shared" si="2"/>
        <v>98.07925806451613</v>
      </c>
    </row>
    <row r="55" spans="1:9" ht="12.75">
      <c r="A55" s="451"/>
      <c r="B55" s="142">
        <v>32</v>
      </c>
      <c r="C55" s="248" t="s">
        <v>29</v>
      </c>
      <c r="D55" s="256">
        <v>554923.88</v>
      </c>
      <c r="E55" s="256">
        <v>217000</v>
      </c>
      <c r="F55" s="256">
        <v>217000</v>
      </c>
      <c r="G55" s="256">
        <v>187659.53</v>
      </c>
      <c r="H55" s="256">
        <f t="shared" si="0"/>
        <v>33.81716605888361</v>
      </c>
      <c r="I55" s="256">
        <f t="shared" si="2"/>
        <v>86.47904608294931</v>
      </c>
    </row>
    <row r="56" spans="1:9" ht="23.25" customHeight="1">
      <c r="A56" s="451"/>
      <c r="B56" s="142">
        <v>37</v>
      </c>
      <c r="C56" s="276" t="s">
        <v>37</v>
      </c>
      <c r="D56" s="256">
        <v>8550</v>
      </c>
      <c r="E56" s="256">
        <v>15000</v>
      </c>
      <c r="F56" s="256">
        <v>15000</v>
      </c>
      <c r="G56" s="256">
        <v>5700</v>
      </c>
      <c r="H56" s="256">
        <f t="shared" si="0"/>
        <v>66.66666666666666</v>
      </c>
      <c r="I56" s="256">
        <f t="shared" si="2"/>
        <v>38</v>
      </c>
    </row>
    <row r="57" spans="1:9" ht="12.75">
      <c r="A57" s="451"/>
      <c r="B57" s="142">
        <v>38</v>
      </c>
      <c r="C57" s="279" t="s">
        <v>39</v>
      </c>
      <c r="D57" s="256">
        <v>48391.01</v>
      </c>
      <c r="E57" s="256">
        <v>0</v>
      </c>
      <c r="F57" s="256">
        <v>0</v>
      </c>
      <c r="G57" s="256">
        <v>0</v>
      </c>
      <c r="H57" s="256">
        <f t="shared" si="0"/>
        <v>0</v>
      </c>
      <c r="I57" s="256"/>
    </row>
    <row r="58" spans="1:9" ht="12.75">
      <c r="A58" s="451">
        <v>4</v>
      </c>
      <c r="B58" s="141"/>
      <c r="C58" s="281" t="s">
        <v>42</v>
      </c>
      <c r="D58" s="254">
        <f>SUM(D59)</f>
        <v>2938467.28</v>
      </c>
      <c r="E58" s="254">
        <f>SUM(E59)</f>
        <v>5443250</v>
      </c>
      <c r="F58" s="254">
        <f>SUM(F59)</f>
        <v>5430750</v>
      </c>
      <c r="G58" s="254">
        <f>SUM(G59)</f>
        <v>4517301.08</v>
      </c>
      <c r="H58" s="254">
        <f>SUM(H59)</f>
        <v>153.72984108912726</v>
      </c>
      <c r="I58" s="254">
        <f t="shared" si="2"/>
        <v>83.18005947613129</v>
      </c>
    </row>
    <row r="59" spans="1:9" ht="12.75">
      <c r="A59" s="452"/>
      <c r="B59" s="278">
        <v>42</v>
      </c>
      <c r="C59" s="282" t="s">
        <v>45</v>
      </c>
      <c r="D59" s="259">
        <v>2938467.28</v>
      </c>
      <c r="E59" s="259">
        <v>5443250</v>
      </c>
      <c r="F59" s="259">
        <v>5430750</v>
      </c>
      <c r="G59" s="259">
        <v>4517301.08</v>
      </c>
      <c r="H59" s="259">
        <f t="shared" si="0"/>
        <v>153.72984108912726</v>
      </c>
      <c r="I59" s="259">
        <f t="shared" si="2"/>
        <v>83.18005947613129</v>
      </c>
    </row>
    <row r="60" spans="1:9" ht="7.5" customHeight="1">
      <c r="A60" s="453"/>
      <c r="B60" s="247"/>
      <c r="C60" s="247"/>
      <c r="D60" s="262"/>
      <c r="E60" s="262"/>
      <c r="F60" s="262"/>
      <c r="G60" s="262"/>
      <c r="H60" s="262"/>
      <c r="I60" s="263"/>
    </row>
    <row r="61" spans="1:9" ht="12.75">
      <c r="A61" s="454"/>
      <c r="B61" s="264"/>
      <c r="C61" s="273" t="s">
        <v>150</v>
      </c>
      <c r="D61" s="251">
        <f>SUM(D62+D64)</f>
        <v>442995.81</v>
      </c>
      <c r="E61" s="251">
        <f>SUM(E62+E64)</f>
        <v>640550</v>
      </c>
      <c r="F61" s="251">
        <f>SUM(F62+F64)</f>
        <v>636050</v>
      </c>
      <c r="G61" s="251">
        <f>SUM(G62+G64)</f>
        <v>556320.02</v>
      </c>
      <c r="H61" s="251">
        <f t="shared" si="0"/>
        <v>125.58132773309978</v>
      </c>
      <c r="I61" s="251">
        <f t="shared" si="2"/>
        <v>87.46482509236697</v>
      </c>
    </row>
    <row r="62" spans="1:9" ht="12.75">
      <c r="A62" s="451">
        <v>3</v>
      </c>
      <c r="B62" s="253"/>
      <c r="C62" s="274" t="s">
        <v>24</v>
      </c>
      <c r="D62" s="254">
        <f>SUM(D63:D63)</f>
        <v>370069.6</v>
      </c>
      <c r="E62" s="254">
        <f>SUM(E63:E63)</f>
        <v>640550</v>
      </c>
      <c r="F62" s="254">
        <f>SUM(F63:F63)</f>
        <v>636050</v>
      </c>
      <c r="G62" s="254">
        <f>SUM(G63:G63)</f>
        <v>556320.02</v>
      </c>
      <c r="H62" s="254">
        <f t="shared" si="0"/>
        <v>150.32848415541292</v>
      </c>
      <c r="I62" s="254">
        <f t="shared" si="2"/>
        <v>87.46482509236697</v>
      </c>
    </row>
    <row r="63" spans="1:9" ht="12.75">
      <c r="A63" s="451"/>
      <c r="B63" s="142">
        <v>32</v>
      </c>
      <c r="C63" s="248" t="s">
        <v>29</v>
      </c>
      <c r="D63" s="256">
        <v>370069.6</v>
      </c>
      <c r="E63" s="256">
        <v>640550</v>
      </c>
      <c r="F63" s="256">
        <v>636050</v>
      </c>
      <c r="G63" s="256">
        <v>556320.02</v>
      </c>
      <c r="H63" s="256">
        <f t="shared" si="0"/>
        <v>150.32848415541292</v>
      </c>
      <c r="I63" s="256">
        <f t="shared" si="2"/>
        <v>87.46482509236697</v>
      </c>
    </row>
    <row r="64" spans="1:9" ht="12.75">
      <c r="A64" s="451">
        <v>4</v>
      </c>
      <c r="B64" s="141"/>
      <c r="C64" s="274" t="s">
        <v>42</v>
      </c>
      <c r="D64" s="254">
        <f>SUM(D65:D65)</f>
        <v>72926.21</v>
      </c>
      <c r="E64" s="254">
        <f>SUM(E65:E65)</f>
        <v>0</v>
      </c>
      <c r="F64" s="254">
        <f>SUM(F65:F65)</f>
        <v>0</v>
      </c>
      <c r="G64" s="254">
        <f>SUM(G65:G65)</f>
        <v>0</v>
      </c>
      <c r="H64" s="254">
        <f t="shared" si="0"/>
        <v>0</v>
      </c>
      <c r="I64" s="254"/>
    </row>
    <row r="65" spans="1:9" ht="12.75">
      <c r="A65" s="452"/>
      <c r="B65" s="278">
        <v>42</v>
      </c>
      <c r="C65" s="282" t="s">
        <v>45</v>
      </c>
      <c r="D65" s="259">
        <v>72926.21</v>
      </c>
      <c r="E65" s="259">
        <v>0</v>
      </c>
      <c r="F65" s="259">
        <v>0</v>
      </c>
      <c r="G65" s="259">
        <v>0</v>
      </c>
      <c r="H65" s="259">
        <f t="shared" si="0"/>
        <v>0</v>
      </c>
      <c r="I65" s="259"/>
    </row>
    <row r="66" spans="1:9" ht="6" customHeight="1">
      <c r="A66" s="453"/>
      <c r="B66" s="247"/>
      <c r="C66" s="247"/>
      <c r="D66" s="262"/>
      <c r="E66" s="262"/>
      <c r="F66" s="262"/>
      <c r="G66" s="262"/>
      <c r="H66" s="262"/>
      <c r="I66" s="263"/>
    </row>
    <row r="67" spans="1:9" ht="15.75" customHeight="1">
      <c r="A67" s="384"/>
      <c r="B67" s="384"/>
      <c r="C67" s="381" t="s">
        <v>187</v>
      </c>
      <c r="D67" s="385">
        <f>SUM(D68+D74)</f>
        <v>11687.5</v>
      </c>
      <c r="E67" s="385">
        <f>SUM(E68+E74)</f>
        <v>4500</v>
      </c>
      <c r="F67" s="385">
        <f>SUM(F68+F74)</f>
        <v>4500</v>
      </c>
      <c r="G67" s="385">
        <f>SUM(G68+G74)</f>
        <v>4164.24</v>
      </c>
      <c r="H67" s="385">
        <f t="shared" si="0"/>
        <v>35.629860962566845</v>
      </c>
      <c r="I67" s="385">
        <f t="shared" si="2"/>
        <v>92.53866666666666</v>
      </c>
    </row>
    <row r="68" spans="1:9" ht="15" customHeight="1">
      <c r="A68" s="384" t="s">
        <v>190</v>
      </c>
      <c r="B68" s="384"/>
      <c r="C68" s="381" t="s">
        <v>42</v>
      </c>
      <c r="D68" s="375">
        <f>SUM(D69:D69)</f>
        <v>11687.5</v>
      </c>
      <c r="E68" s="375">
        <f>SUM(E69:E69)</f>
        <v>4500</v>
      </c>
      <c r="F68" s="375">
        <f>SUM(F69:F69)</f>
        <v>4500</v>
      </c>
      <c r="G68" s="375">
        <f>SUM(G69:G69)</f>
        <v>4164.24</v>
      </c>
      <c r="H68" s="375">
        <f t="shared" si="0"/>
        <v>35.629860962566845</v>
      </c>
      <c r="I68" s="375">
        <f t="shared" si="2"/>
        <v>92.53866666666666</v>
      </c>
    </row>
    <row r="69" spans="1:9" ht="14.25" customHeight="1">
      <c r="A69" s="448"/>
      <c r="B69" s="142">
        <v>42</v>
      </c>
      <c r="C69" s="376" t="s">
        <v>45</v>
      </c>
      <c r="D69" s="256">
        <v>11687.5</v>
      </c>
      <c r="E69" s="256">
        <v>4500</v>
      </c>
      <c r="F69" s="256">
        <v>4500</v>
      </c>
      <c r="G69" s="256">
        <v>4164.24</v>
      </c>
      <c r="H69" s="256">
        <f t="shared" si="0"/>
        <v>35.629860962566845</v>
      </c>
      <c r="I69" s="256">
        <f t="shared" si="2"/>
        <v>92.53866666666666</v>
      </c>
    </row>
    <row r="70" spans="1:9" ht="8.25" customHeight="1">
      <c r="A70" s="453"/>
      <c r="B70" s="247"/>
      <c r="C70" s="247"/>
      <c r="D70" s="262"/>
      <c r="E70" s="262"/>
      <c r="F70" s="262"/>
      <c r="G70" s="262"/>
      <c r="H70" s="262"/>
      <c r="I70" s="263"/>
    </row>
    <row r="71" spans="1:9" ht="14.25" customHeight="1">
      <c r="A71" s="384"/>
      <c r="B71" s="384"/>
      <c r="C71" s="381" t="s">
        <v>167</v>
      </c>
      <c r="D71" s="385">
        <v>0</v>
      </c>
      <c r="E71" s="385">
        <f>SUM(E72)</f>
        <v>5400000</v>
      </c>
      <c r="F71" s="385">
        <f>SUM(F72)</f>
        <v>5400000</v>
      </c>
      <c r="G71" s="385">
        <f>SUM(G72)</f>
        <v>5607671.4</v>
      </c>
      <c r="H71" s="385"/>
      <c r="I71" s="385">
        <f>G71/F71*100</f>
        <v>103.84576666666668</v>
      </c>
    </row>
    <row r="72" spans="1:9" ht="14.25" customHeight="1">
      <c r="A72" s="384" t="s">
        <v>190</v>
      </c>
      <c r="B72" s="384"/>
      <c r="C72" s="381" t="s">
        <v>42</v>
      </c>
      <c r="D72" s="375">
        <v>0</v>
      </c>
      <c r="E72" s="375">
        <f>SUM(E73:E73)</f>
        <v>5400000</v>
      </c>
      <c r="F72" s="375">
        <f>SUM(F73:F73)</f>
        <v>5400000</v>
      </c>
      <c r="G72" s="375">
        <f>SUM(G73:G73)</f>
        <v>5607671.4</v>
      </c>
      <c r="H72" s="375"/>
      <c r="I72" s="375">
        <f>G72/F72*100</f>
        <v>103.84576666666668</v>
      </c>
    </row>
    <row r="73" spans="1:9" ht="14.25" customHeight="1">
      <c r="A73" s="448"/>
      <c r="B73" s="142">
        <v>42</v>
      </c>
      <c r="C73" s="376" t="s">
        <v>45</v>
      </c>
      <c r="D73" s="256">
        <v>0</v>
      </c>
      <c r="E73" s="256">
        <v>5400000</v>
      </c>
      <c r="F73" s="256">
        <v>5400000</v>
      </c>
      <c r="G73" s="256">
        <v>5607671.4</v>
      </c>
      <c r="H73" s="256"/>
      <c r="I73" s="256">
        <f>G73/F73*100</f>
        <v>103.84576666666668</v>
      </c>
    </row>
    <row r="74" ht="6" customHeight="1"/>
    <row r="75" spans="1:9" ht="15">
      <c r="A75" s="689" t="s">
        <v>174</v>
      </c>
      <c r="B75" s="689"/>
      <c r="C75" s="689"/>
      <c r="D75" s="689"/>
      <c r="E75" s="689"/>
      <c r="F75" s="689"/>
      <c r="G75" s="689"/>
      <c r="H75" s="689"/>
      <c r="I75" s="689"/>
    </row>
    <row r="76" ht="4.5" customHeight="1"/>
    <row r="77" spans="1:9" ht="60.75" customHeight="1">
      <c r="A77" s="235" t="s">
        <v>5</v>
      </c>
      <c r="B77" s="236" t="s">
        <v>6</v>
      </c>
      <c r="C77" s="237" t="s">
        <v>151</v>
      </c>
      <c r="D77" s="86" t="s">
        <v>211</v>
      </c>
      <c r="E77" s="85" t="s">
        <v>212</v>
      </c>
      <c r="F77" s="85" t="s">
        <v>233</v>
      </c>
      <c r="G77" s="85" t="s">
        <v>297</v>
      </c>
      <c r="H77" s="85" t="s">
        <v>234</v>
      </c>
      <c r="I77" s="85" t="s">
        <v>235</v>
      </c>
    </row>
    <row r="78" spans="1:9" ht="12.75">
      <c r="A78" s="238"/>
      <c r="B78" s="687">
        <v>1</v>
      </c>
      <c r="C78" s="688"/>
      <c r="D78" s="239">
        <v>2</v>
      </c>
      <c r="E78" s="240">
        <v>3</v>
      </c>
      <c r="F78" s="240">
        <v>4</v>
      </c>
      <c r="G78" s="240">
        <v>5</v>
      </c>
      <c r="H78" s="241">
        <v>6</v>
      </c>
      <c r="I78" s="242">
        <v>7</v>
      </c>
    </row>
    <row r="79" spans="1:9" ht="12.75">
      <c r="A79" s="267"/>
      <c r="B79" s="268"/>
      <c r="C79" s="268" t="s">
        <v>162</v>
      </c>
      <c r="D79" s="243">
        <f>SUM(D81+D90+D95+D102+D106+D114+D119+D127)</f>
        <v>5654667.0600000005</v>
      </c>
      <c r="E79" s="243">
        <f>SUM(E81+E90+E106+E114+E119+E127)</f>
        <v>14167500</v>
      </c>
      <c r="F79" s="243">
        <f>SUM(F81+F90+F106+F114+F119+F127)</f>
        <v>14167500</v>
      </c>
      <c r="G79" s="243">
        <f>SUM(G81+G90+G106+G114+G119+G127)</f>
        <v>13091642.1</v>
      </c>
      <c r="H79" s="243">
        <f>G79/D79*100</f>
        <v>231.5192381989683</v>
      </c>
      <c r="I79" s="243">
        <f aca="true" t="shared" si="3" ref="I79:I130">G79/F79*100</f>
        <v>92.40615563790365</v>
      </c>
    </row>
    <row r="80" spans="1:9" ht="5.25" customHeight="1">
      <c r="A80" s="238"/>
      <c r="B80" s="269"/>
      <c r="C80" s="269"/>
      <c r="D80" s="270"/>
      <c r="E80" s="270"/>
      <c r="F80" s="270"/>
      <c r="G80" s="270"/>
      <c r="H80" s="270"/>
      <c r="I80" s="271"/>
    </row>
    <row r="81" spans="1:9" ht="12.75">
      <c r="A81" s="272"/>
      <c r="B81" s="250"/>
      <c r="C81" s="265" t="s">
        <v>152</v>
      </c>
      <c r="D81" s="251">
        <f>SUM(D82+D87)</f>
        <v>1015073.44</v>
      </c>
      <c r="E81" s="251">
        <f>SUM(E82+E87)</f>
        <v>1116500</v>
      </c>
      <c r="F81" s="251">
        <f>SUM(F82+F87)</f>
        <v>1133500</v>
      </c>
      <c r="G81" s="251">
        <f>SUM(G82+G87)</f>
        <v>1072537</v>
      </c>
      <c r="H81" s="251">
        <f aca="true" t="shared" si="4" ref="H81:H88">G81/D81*100</f>
        <v>105.66102488111599</v>
      </c>
      <c r="I81" s="251">
        <f t="shared" si="3"/>
        <v>94.62170269078077</v>
      </c>
    </row>
    <row r="82" spans="1:9" ht="12.75">
      <c r="A82" s="141">
        <v>3</v>
      </c>
      <c r="B82" s="253"/>
      <c r="C82" s="141" t="s">
        <v>24</v>
      </c>
      <c r="D82" s="254">
        <f>SUM(D83:D86)</f>
        <v>1011923.46</v>
      </c>
      <c r="E82" s="254">
        <f>SUM(E83:E86)</f>
        <v>1106500</v>
      </c>
      <c r="F82" s="254">
        <f>SUM(F83:F86)</f>
        <v>1106500</v>
      </c>
      <c r="G82" s="254">
        <f>SUM(G83:G86)</f>
        <v>1045814.0099999999</v>
      </c>
      <c r="H82" s="254">
        <f t="shared" si="4"/>
        <v>103.34912187923777</v>
      </c>
      <c r="I82" s="254">
        <f t="shared" si="3"/>
        <v>94.51550022593763</v>
      </c>
    </row>
    <row r="83" spans="1:9" ht="12.75">
      <c r="A83" s="141"/>
      <c r="B83" s="142">
        <v>31</v>
      </c>
      <c r="C83" s="142" t="s">
        <v>25</v>
      </c>
      <c r="D83" s="256">
        <v>313621.32</v>
      </c>
      <c r="E83" s="256">
        <v>314000</v>
      </c>
      <c r="F83" s="256">
        <v>314000</v>
      </c>
      <c r="G83" s="256">
        <v>308311.26</v>
      </c>
      <c r="H83" s="256">
        <f t="shared" si="4"/>
        <v>98.30685617929291</v>
      </c>
      <c r="I83" s="256">
        <f t="shared" si="3"/>
        <v>98.18829936305733</v>
      </c>
    </row>
    <row r="84" spans="1:9" ht="12.75">
      <c r="A84" s="141"/>
      <c r="B84" s="142">
        <v>32</v>
      </c>
      <c r="C84" s="283" t="s">
        <v>29</v>
      </c>
      <c r="D84" s="256">
        <v>591608.47</v>
      </c>
      <c r="E84" s="256">
        <v>693200</v>
      </c>
      <c r="F84" s="256">
        <v>693200</v>
      </c>
      <c r="G84" s="256">
        <v>656845.34</v>
      </c>
      <c r="H84" s="256">
        <f t="shared" si="4"/>
        <v>111.02703448447923</v>
      </c>
      <c r="I84" s="256">
        <f t="shared" si="3"/>
        <v>94.7555308713214</v>
      </c>
    </row>
    <row r="85" spans="1:9" ht="12.75">
      <c r="A85" s="141"/>
      <c r="B85" s="142">
        <v>34</v>
      </c>
      <c r="C85" s="283" t="s">
        <v>35</v>
      </c>
      <c r="D85" s="256">
        <v>24000.47</v>
      </c>
      <c r="E85" s="256">
        <v>61000</v>
      </c>
      <c r="F85" s="256">
        <v>61000</v>
      </c>
      <c r="G85" s="256">
        <v>47557.82</v>
      </c>
      <c r="H85" s="256">
        <f t="shared" si="4"/>
        <v>198.1537028233197</v>
      </c>
      <c r="I85" s="256">
        <f t="shared" si="3"/>
        <v>77.96363934426229</v>
      </c>
    </row>
    <row r="86" spans="1:9" ht="12.75">
      <c r="A86" s="141"/>
      <c r="B86" s="278">
        <v>38</v>
      </c>
      <c r="C86" s="284" t="s">
        <v>39</v>
      </c>
      <c r="D86" s="259">
        <v>82693.2</v>
      </c>
      <c r="E86" s="259">
        <v>38300</v>
      </c>
      <c r="F86" s="259">
        <v>38300</v>
      </c>
      <c r="G86" s="259">
        <v>33099.59</v>
      </c>
      <c r="H86" s="259">
        <f t="shared" si="4"/>
        <v>40.02697924375885</v>
      </c>
      <c r="I86" s="259">
        <f t="shared" si="3"/>
        <v>86.42190600522193</v>
      </c>
    </row>
    <row r="87" spans="1:9" ht="12.75">
      <c r="A87" s="141">
        <v>4</v>
      </c>
      <c r="B87" s="141"/>
      <c r="C87" s="141" t="s">
        <v>42</v>
      </c>
      <c r="D87" s="285">
        <f>SUM(D88)</f>
        <v>3149.98</v>
      </c>
      <c r="E87" s="285">
        <f>SUM(E88)</f>
        <v>10000</v>
      </c>
      <c r="F87" s="285">
        <f>SUM(F88)</f>
        <v>27000</v>
      </c>
      <c r="G87" s="285">
        <f>SUM(G88)</f>
        <v>26722.99</v>
      </c>
      <c r="H87" s="285">
        <f t="shared" si="4"/>
        <v>848.35427526524</v>
      </c>
      <c r="I87" s="285">
        <f t="shared" si="3"/>
        <v>98.97403703703705</v>
      </c>
    </row>
    <row r="88" spans="1:9" ht="12.75">
      <c r="A88" s="277"/>
      <c r="B88" s="278">
        <v>42</v>
      </c>
      <c r="C88" s="284" t="s">
        <v>45</v>
      </c>
      <c r="D88" s="259">
        <v>3149.98</v>
      </c>
      <c r="E88" s="259">
        <v>10000</v>
      </c>
      <c r="F88" s="259">
        <v>27000</v>
      </c>
      <c r="G88" s="259">
        <v>26722.99</v>
      </c>
      <c r="H88" s="259">
        <f t="shared" si="4"/>
        <v>848.35427526524</v>
      </c>
      <c r="I88" s="259">
        <f t="shared" si="3"/>
        <v>98.97403703703705</v>
      </c>
    </row>
    <row r="89" spans="1:9" ht="6" customHeight="1">
      <c r="A89" s="280"/>
      <c r="B89" s="247"/>
      <c r="C89" s="286"/>
      <c r="D89" s="262"/>
      <c r="E89" s="262"/>
      <c r="F89" s="262"/>
      <c r="G89" s="262"/>
      <c r="H89" s="262"/>
      <c r="I89" s="263"/>
    </row>
    <row r="90" spans="1:9" ht="12.75">
      <c r="A90" s="265"/>
      <c r="B90" s="250"/>
      <c r="C90" s="265" t="s">
        <v>153</v>
      </c>
      <c r="D90" s="251">
        <f>SUM(D91)</f>
        <v>30313.8</v>
      </c>
      <c r="E90" s="251">
        <f>SUM(E91)</f>
        <v>145000</v>
      </c>
      <c r="F90" s="251">
        <f>SUM(F91)</f>
        <v>145000</v>
      </c>
      <c r="G90" s="251">
        <f>SUM(G91)</f>
        <v>105350.11</v>
      </c>
      <c r="H90" s="251">
        <f>G90/D90*100</f>
        <v>347.5318501804459</v>
      </c>
      <c r="I90" s="251">
        <f t="shared" si="3"/>
        <v>72.65524827586208</v>
      </c>
    </row>
    <row r="91" spans="1:9" ht="12.75">
      <c r="A91" s="141">
        <v>3</v>
      </c>
      <c r="B91" s="252"/>
      <c r="C91" s="141" t="s">
        <v>24</v>
      </c>
      <c r="D91" s="254">
        <f>SUM(D92:D93)</f>
        <v>30313.8</v>
      </c>
      <c r="E91" s="254">
        <f>SUM(E92:E93)</f>
        <v>145000</v>
      </c>
      <c r="F91" s="254">
        <f>SUM(F92:F93)</f>
        <v>145000</v>
      </c>
      <c r="G91" s="254">
        <f>SUM(G92:G93)</f>
        <v>105350.11</v>
      </c>
      <c r="H91" s="254">
        <f>G91/D91*100</f>
        <v>347.5318501804459</v>
      </c>
      <c r="I91" s="254">
        <f t="shared" si="3"/>
        <v>72.65524827586208</v>
      </c>
    </row>
    <row r="92" spans="1:9" ht="12.75">
      <c r="A92" s="141"/>
      <c r="B92" s="142">
        <v>32</v>
      </c>
      <c r="C92" s="283" t="s">
        <v>29</v>
      </c>
      <c r="D92" s="256">
        <v>7055.8</v>
      </c>
      <c r="E92" s="256">
        <v>20000</v>
      </c>
      <c r="F92" s="256">
        <v>20000</v>
      </c>
      <c r="G92" s="256">
        <v>11350.11</v>
      </c>
      <c r="H92" s="256">
        <f>G92/D92*100</f>
        <v>160.86212761132686</v>
      </c>
      <c r="I92" s="256">
        <f t="shared" si="3"/>
        <v>56.75055</v>
      </c>
    </row>
    <row r="93" spans="1:9" ht="12.75">
      <c r="A93" s="277"/>
      <c r="B93" s="278">
        <v>38</v>
      </c>
      <c r="C93" s="284" t="s">
        <v>39</v>
      </c>
      <c r="D93" s="259">
        <v>23258</v>
      </c>
      <c r="E93" s="259">
        <v>125000</v>
      </c>
      <c r="F93" s="259">
        <v>125000</v>
      </c>
      <c r="G93" s="259">
        <v>94000</v>
      </c>
      <c r="H93" s="259">
        <f>G93/D93*100</f>
        <v>404.1620087711755</v>
      </c>
      <c r="I93" s="259">
        <f t="shared" si="3"/>
        <v>75.2</v>
      </c>
    </row>
    <row r="94" spans="1:9" ht="6.75" customHeight="1">
      <c r="A94" s="617"/>
      <c r="B94" s="618"/>
      <c r="C94" s="619"/>
      <c r="D94" s="620"/>
      <c r="E94" s="620"/>
      <c r="F94" s="620"/>
      <c r="G94" s="620"/>
      <c r="H94" s="620"/>
      <c r="I94" s="621"/>
    </row>
    <row r="95" spans="1:9" ht="12" customHeight="1">
      <c r="A95" s="381"/>
      <c r="B95" s="628"/>
      <c r="C95" s="381" t="s">
        <v>300</v>
      </c>
      <c r="D95" s="375">
        <f>SUM(D96)</f>
        <v>4474</v>
      </c>
      <c r="E95" s="375">
        <f>SUM(E96)</f>
        <v>0</v>
      </c>
      <c r="F95" s="375">
        <f>SUM(F96)</f>
        <v>0</v>
      </c>
      <c r="G95" s="375">
        <v>0</v>
      </c>
      <c r="H95" s="375"/>
      <c r="I95" s="375"/>
    </row>
    <row r="96" spans="1:9" ht="12.75">
      <c r="A96" s="381">
        <v>3</v>
      </c>
      <c r="B96" s="384"/>
      <c r="C96" s="381" t="s">
        <v>24</v>
      </c>
      <c r="D96" s="375">
        <f>SUM(D97:D99)</f>
        <v>4474</v>
      </c>
      <c r="E96" s="375">
        <f>SUM(E97:E99)</f>
        <v>0</v>
      </c>
      <c r="F96" s="375">
        <f>SUM(F97:F99)</f>
        <v>0</v>
      </c>
      <c r="G96" s="375">
        <v>0</v>
      </c>
      <c r="H96" s="375"/>
      <c r="I96" s="375"/>
    </row>
    <row r="97" spans="1:9" ht="12.75">
      <c r="A97" s="381"/>
      <c r="B97" s="382">
        <v>31</v>
      </c>
      <c r="C97" s="382" t="s">
        <v>142</v>
      </c>
      <c r="D97" s="190">
        <v>0</v>
      </c>
      <c r="E97" s="190">
        <v>0</v>
      </c>
      <c r="F97" s="190">
        <v>0</v>
      </c>
      <c r="G97" s="190">
        <v>0</v>
      </c>
      <c r="H97" s="190"/>
      <c r="I97" s="190"/>
    </row>
    <row r="98" spans="1:9" ht="12.75">
      <c r="A98" s="381"/>
      <c r="B98" s="382">
        <v>32</v>
      </c>
      <c r="C98" s="382" t="s">
        <v>29</v>
      </c>
      <c r="D98" s="190">
        <v>4474</v>
      </c>
      <c r="E98" s="190">
        <v>0</v>
      </c>
      <c r="F98" s="190">
        <v>0</v>
      </c>
      <c r="G98" s="190">
        <v>0</v>
      </c>
      <c r="H98" s="190"/>
      <c r="I98" s="190"/>
    </row>
    <row r="99" spans="1:9" ht="12.75">
      <c r="A99" s="381"/>
      <c r="B99" s="382">
        <v>34</v>
      </c>
      <c r="C99" s="382" t="s">
        <v>35</v>
      </c>
      <c r="D99" s="190">
        <v>0</v>
      </c>
      <c r="E99" s="190">
        <v>0</v>
      </c>
      <c r="F99" s="190">
        <v>0</v>
      </c>
      <c r="G99" s="190">
        <v>0</v>
      </c>
      <c r="H99" s="190"/>
      <c r="I99" s="190"/>
    </row>
    <row r="100" spans="1:9" ht="12.75">
      <c r="A100" s="622"/>
      <c r="B100" s="623">
        <v>38</v>
      </c>
      <c r="C100" s="623" t="s">
        <v>39</v>
      </c>
      <c r="D100" s="624">
        <v>0</v>
      </c>
      <c r="E100" s="624">
        <v>0</v>
      </c>
      <c r="F100" s="624">
        <v>0</v>
      </c>
      <c r="G100" s="624"/>
      <c r="H100" s="624"/>
      <c r="I100" s="625"/>
    </row>
    <row r="101" spans="1:9" ht="6.75" customHeight="1">
      <c r="A101" s="626"/>
      <c r="B101" s="627"/>
      <c r="C101" s="627"/>
      <c r="D101" s="624"/>
      <c r="E101" s="624"/>
      <c r="F101" s="624"/>
      <c r="G101" s="624"/>
      <c r="H101" s="624"/>
      <c r="I101" s="625"/>
    </row>
    <row r="102" spans="1:9" ht="12.75">
      <c r="A102" s="381"/>
      <c r="B102" s="628"/>
      <c r="C102" s="381" t="s">
        <v>301</v>
      </c>
      <c r="D102" s="375">
        <v>10500</v>
      </c>
      <c r="E102" s="375">
        <f>SUM(E103)</f>
        <v>0</v>
      </c>
      <c r="F102" s="375">
        <f>SUM(F103)</f>
        <v>0</v>
      </c>
      <c r="G102" s="375">
        <v>0</v>
      </c>
      <c r="H102" s="375">
        <f>G102/D102*100</f>
        <v>0</v>
      </c>
      <c r="I102" s="375"/>
    </row>
    <row r="103" spans="1:9" ht="12.75">
      <c r="A103" s="381">
        <v>3</v>
      </c>
      <c r="B103" s="384"/>
      <c r="C103" s="381" t="s">
        <v>24</v>
      </c>
      <c r="D103" s="375">
        <v>10500</v>
      </c>
      <c r="E103" s="375">
        <v>0</v>
      </c>
      <c r="F103" s="375">
        <v>0</v>
      </c>
      <c r="G103" s="375">
        <v>0</v>
      </c>
      <c r="H103" s="375">
        <f>G103/D103*100</f>
        <v>0</v>
      </c>
      <c r="I103" s="375"/>
    </row>
    <row r="104" spans="1:9" ht="12.75">
      <c r="A104" s="381"/>
      <c r="B104" s="382">
        <v>32</v>
      </c>
      <c r="C104" s="382" t="s">
        <v>29</v>
      </c>
      <c r="D104" s="190">
        <v>10500</v>
      </c>
      <c r="E104" s="190">
        <v>0</v>
      </c>
      <c r="F104" s="190">
        <v>0</v>
      </c>
      <c r="G104" s="190">
        <v>0</v>
      </c>
      <c r="H104" s="190">
        <f>G104/D104*100</f>
        <v>0</v>
      </c>
      <c r="I104" s="190"/>
    </row>
    <row r="105" spans="1:9" ht="6.75" customHeight="1">
      <c r="A105" s="280"/>
      <c r="B105" s="247"/>
      <c r="C105" s="286"/>
      <c r="D105" s="262"/>
      <c r="E105" s="262"/>
      <c r="F105" s="262"/>
      <c r="G105" s="262"/>
      <c r="H105" s="262"/>
      <c r="I105" s="263"/>
    </row>
    <row r="106" spans="1:9" ht="12.75">
      <c r="A106" s="265"/>
      <c r="B106" s="264"/>
      <c r="C106" s="265" t="s">
        <v>154</v>
      </c>
      <c r="D106" s="251">
        <f>SUM(D107+D110)</f>
        <v>3706762.74</v>
      </c>
      <c r="E106" s="251">
        <f>SUM(E107+E110)</f>
        <v>11805000</v>
      </c>
      <c r="F106" s="251">
        <f>SUM(F107+F110)</f>
        <v>11798000</v>
      </c>
      <c r="G106" s="251">
        <f>SUM(G107+G110)</f>
        <v>11004734</v>
      </c>
      <c r="H106" s="251">
        <f aca="true" t="shared" si="5" ref="H106:H112">G106/D106*100</f>
        <v>296.8826108357828</v>
      </c>
      <c r="I106" s="251">
        <f t="shared" si="3"/>
        <v>93.27626716392608</v>
      </c>
    </row>
    <row r="107" spans="1:9" ht="12.75">
      <c r="A107" s="141">
        <v>3</v>
      </c>
      <c r="B107" s="253"/>
      <c r="C107" s="141" t="s">
        <v>24</v>
      </c>
      <c r="D107" s="254">
        <f>SUM(D108:D109)</f>
        <v>683681.75</v>
      </c>
      <c r="E107" s="254">
        <f>SUM(E108:E109)</f>
        <v>687050</v>
      </c>
      <c r="F107" s="254">
        <f>SUM(F108:F109)</f>
        <v>682550</v>
      </c>
      <c r="G107" s="254">
        <f>SUM(G108:G109)</f>
        <v>597269.03</v>
      </c>
      <c r="H107" s="254">
        <f t="shared" si="5"/>
        <v>87.36068060906995</v>
      </c>
      <c r="I107" s="254">
        <f t="shared" si="3"/>
        <v>87.50553512563182</v>
      </c>
    </row>
    <row r="108" spans="1:9" ht="12.75">
      <c r="A108" s="141"/>
      <c r="B108" s="142">
        <v>32</v>
      </c>
      <c r="C108" s="142" t="s">
        <v>29</v>
      </c>
      <c r="D108" s="256">
        <v>683681.75</v>
      </c>
      <c r="E108" s="256">
        <v>672550</v>
      </c>
      <c r="F108" s="256">
        <v>668050</v>
      </c>
      <c r="G108" s="256">
        <v>583104.79</v>
      </c>
      <c r="H108" s="256">
        <f t="shared" si="5"/>
        <v>85.28892134388552</v>
      </c>
      <c r="I108" s="256">
        <f t="shared" si="3"/>
        <v>87.28460294888107</v>
      </c>
    </row>
    <row r="109" spans="1:9" ht="12.75">
      <c r="A109" s="141"/>
      <c r="B109" s="142">
        <v>38</v>
      </c>
      <c r="C109" s="142" t="s">
        <v>39</v>
      </c>
      <c r="D109" s="256">
        <v>0</v>
      </c>
      <c r="E109" s="256">
        <v>14500</v>
      </c>
      <c r="F109" s="256">
        <v>14500</v>
      </c>
      <c r="G109" s="256">
        <v>14164.24</v>
      </c>
      <c r="H109" s="256"/>
      <c r="I109" s="256">
        <f t="shared" si="3"/>
        <v>97.68441379310345</v>
      </c>
    </row>
    <row r="110" spans="1:9" ht="12.75">
      <c r="A110" s="141">
        <v>4</v>
      </c>
      <c r="B110" s="141"/>
      <c r="C110" s="141" t="s">
        <v>42</v>
      </c>
      <c r="D110" s="254">
        <f>SUM(D111:D112)</f>
        <v>3023080.99</v>
      </c>
      <c r="E110" s="254">
        <f>SUM(E111:E112)</f>
        <v>11117950</v>
      </c>
      <c r="F110" s="254">
        <f>SUM(F111:F112)</f>
        <v>11115450</v>
      </c>
      <c r="G110" s="254">
        <f>SUM(G111:G112)</f>
        <v>10407464.97</v>
      </c>
      <c r="H110" s="254">
        <f t="shared" si="5"/>
        <v>344.2668259443489</v>
      </c>
      <c r="I110" s="254">
        <f t="shared" si="3"/>
        <v>93.6306219721199</v>
      </c>
    </row>
    <row r="111" spans="1:9" ht="12.75">
      <c r="A111" s="141"/>
      <c r="B111" s="142">
        <v>41</v>
      </c>
      <c r="C111" s="142" t="s">
        <v>43</v>
      </c>
      <c r="D111" s="256">
        <v>0</v>
      </c>
      <c r="E111" s="256">
        <v>30000</v>
      </c>
      <c r="F111" s="256">
        <v>30000</v>
      </c>
      <c r="G111" s="256">
        <v>30000</v>
      </c>
      <c r="H111" s="256"/>
      <c r="I111" s="256">
        <f t="shared" si="3"/>
        <v>100</v>
      </c>
    </row>
    <row r="112" spans="1:9" ht="12.75">
      <c r="A112" s="277"/>
      <c r="B112" s="278">
        <v>42</v>
      </c>
      <c r="C112" s="278" t="s">
        <v>45</v>
      </c>
      <c r="D112" s="259">
        <v>3023080.99</v>
      </c>
      <c r="E112" s="259">
        <v>11087950</v>
      </c>
      <c r="F112" s="259">
        <v>11085450</v>
      </c>
      <c r="G112" s="259">
        <v>10377464.97</v>
      </c>
      <c r="H112" s="259">
        <f t="shared" si="5"/>
        <v>343.2744608671566</v>
      </c>
      <c r="I112" s="259">
        <f t="shared" si="3"/>
        <v>93.61338484229329</v>
      </c>
    </row>
    <row r="113" spans="1:9" ht="7.5" customHeight="1">
      <c r="A113" s="280"/>
      <c r="B113" s="247"/>
      <c r="C113" s="247"/>
      <c r="D113" s="262"/>
      <c r="E113" s="262"/>
      <c r="F113" s="262"/>
      <c r="G113" s="262"/>
      <c r="H113" s="262"/>
      <c r="I113" s="263"/>
    </row>
    <row r="114" spans="1:9" ht="12.75">
      <c r="A114" s="265"/>
      <c r="B114" s="250"/>
      <c r="C114" s="265" t="s">
        <v>155</v>
      </c>
      <c r="D114" s="251">
        <f>SUM(D115)</f>
        <v>689214.11</v>
      </c>
      <c r="E114" s="251">
        <f>SUM(E115)</f>
        <v>431000</v>
      </c>
      <c r="F114" s="251">
        <f>SUM(F115)</f>
        <v>421000</v>
      </c>
      <c r="G114" s="251">
        <f>SUM(G115)</f>
        <v>380807</v>
      </c>
      <c r="H114" s="251">
        <f>G114/D114*100</f>
        <v>55.25235111625907</v>
      </c>
      <c r="I114" s="251">
        <f t="shared" si="3"/>
        <v>90.45296912114014</v>
      </c>
    </row>
    <row r="115" spans="1:9" ht="12.75">
      <c r="A115" s="141">
        <v>3</v>
      </c>
      <c r="B115" s="253"/>
      <c r="C115" s="141" t="s">
        <v>24</v>
      </c>
      <c r="D115" s="254">
        <f>SUM(D116:D117)</f>
        <v>689214.11</v>
      </c>
      <c r="E115" s="254">
        <f>SUM(E116:E117)</f>
        <v>431000</v>
      </c>
      <c r="F115" s="254">
        <f>SUM(F116:F117)</f>
        <v>421000</v>
      </c>
      <c r="G115" s="254">
        <f>SUM(G116:G117)</f>
        <v>380807</v>
      </c>
      <c r="H115" s="254">
        <f>G115/D115*100</f>
        <v>55.25235111625907</v>
      </c>
      <c r="I115" s="254">
        <f t="shared" si="3"/>
        <v>90.45296912114014</v>
      </c>
    </row>
    <row r="116" spans="1:9" ht="12.75">
      <c r="A116" s="141"/>
      <c r="B116" s="142">
        <v>32</v>
      </c>
      <c r="C116" s="142" t="s">
        <v>29</v>
      </c>
      <c r="D116" s="190">
        <v>470866.25</v>
      </c>
      <c r="E116" s="256">
        <v>220000</v>
      </c>
      <c r="F116" s="256">
        <v>216000</v>
      </c>
      <c r="G116" s="256">
        <v>217715.25</v>
      </c>
      <c r="H116" s="256">
        <f>G116/D116*100</f>
        <v>46.23717456921153</v>
      </c>
      <c r="I116" s="256">
        <f t="shared" si="3"/>
        <v>100.7940972222222</v>
      </c>
    </row>
    <row r="117" spans="1:9" ht="12.75">
      <c r="A117" s="141"/>
      <c r="B117" s="142">
        <v>38</v>
      </c>
      <c r="C117" s="142" t="s">
        <v>39</v>
      </c>
      <c r="D117" s="256">
        <v>218347.86</v>
      </c>
      <c r="E117" s="256">
        <v>211000</v>
      </c>
      <c r="F117" s="256">
        <v>205000</v>
      </c>
      <c r="G117" s="256">
        <v>163091.75</v>
      </c>
      <c r="H117" s="256">
        <f>G117/D117*100</f>
        <v>74.69354176404569</v>
      </c>
      <c r="I117" s="256">
        <f t="shared" si="3"/>
        <v>79.5569512195122</v>
      </c>
    </row>
    <row r="118" spans="1:9" ht="7.5" customHeight="1">
      <c r="A118" s="280"/>
      <c r="B118" s="247"/>
      <c r="C118" s="247"/>
      <c r="D118" s="247"/>
      <c r="E118" s="247"/>
      <c r="F118" s="247"/>
      <c r="G118" s="247"/>
      <c r="H118" s="247"/>
      <c r="I118" s="248"/>
    </row>
    <row r="119" spans="1:9" ht="12.75">
      <c r="A119" s="265"/>
      <c r="B119" s="250"/>
      <c r="C119" s="265" t="s">
        <v>156</v>
      </c>
      <c r="D119" s="251">
        <f>SUM(D120)</f>
        <v>159788.85</v>
      </c>
      <c r="E119" s="251">
        <f>SUM(E120)</f>
        <v>600000</v>
      </c>
      <c r="F119" s="251">
        <f>SUM(F120)</f>
        <v>600000</v>
      </c>
      <c r="G119" s="251">
        <f>SUM(G120)</f>
        <v>498414.49</v>
      </c>
      <c r="H119" s="251">
        <f aca="true" t="shared" si="6" ref="H119:H125">G119/D119*100</f>
        <v>311.9206940909832</v>
      </c>
      <c r="I119" s="251">
        <f t="shared" si="3"/>
        <v>83.06908166666666</v>
      </c>
    </row>
    <row r="120" spans="1:9" ht="12.75">
      <c r="A120" s="141">
        <v>3</v>
      </c>
      <c r="B120" s="253"/>
      <c r="C120" s="141" t="s">
        <v>24</v>
      </c>
      <c r="D120" s="254">
        <f>SUM(D121:D125)</f>
        <v>159788.85</v>
      </c>
      <c r="E120" s="254">
        <f>SUM(E121:E125)</f>
        <v>600000</v>
      </c>
      <c r="F120" s="254">
        <f>SUM(F121:F125)</f>
        <v>600000</v>
      </c>
      <c r="G120" s="254">
        <f>SUM(G121:G125)</f>
        <v>498414.49</v>
      </c>
      <c r="H120" s="254">
        <f t="shared" si="6"/>
        <v>311.9206940909832</v>
      </c>
      <c r="I120" s="254">
        <f t="shared" si="3"/>
        <v>83.06908166666666</v>
      </c>
    </row>
    <row r="121" spans="1:9" ht="12.75">
      <c r="A121" s="141"/>
      <c r="B121" s="142">
        <v>32</v>
      </c>
      <c r="C121" s="142" t="s">
        <v>29</v>
      </c>
      <c r="D121" s="256">
        <v>45470.03</v>
      </c>
      <c r="E121" s="256">
        <v>104000</v>
      </c>
      <c r="F121" s="256">
        <v>104000</v>
      </c>
      <c r="G121" s="256">
        <v>76117.52</v>
      </c>
      <c r="H121" s="256">
        <f t="shared" si="6"/>
        <v>167.40151699921907</v>
      </c>
      <c r="I121" s="256">
        <f t="shared" si="3"/>
        <v>73.18992307692308</v>
      </c>
    </row>
    <row r="122" spans="1:9" ht="12.75">
      <c r="A122" s="141"/>
      <c r="B122" s="142">
        <v>35</v>
      </c>
      <c r="C122" s="142" t="s">
        <v>125</v>
      </c>
      <c r="D122" s="256">
        <v>104631.04</v>
      </c>
      <c r="E122" s="256">
        <v>360000</v>
      </c>
      <c r="F122" s="256">
        <v>360000</v>
      </c>
      <c r="G122" s="256">
        <v>315835.97</v>
      </c>
      <c r="H122" s="256">
        <f t="shared" si="6"/>
        <v>301.85685815605</v>
      </c>
      <c r="I122" s="256">
        <f t="shared" si="3"/>
        <v>87.73221388888888</v>
      </c>
    </row>
    <row r="123" spans="1:9" ht="12.75">
      <c r="A123" s="277"/>
      <c r="B123" s="278">
        <v>36</v>
      </c>
      <c r="C123" s="382" t="s">
        <v>191</v>
      </c>
      <c r="D123" s="259">
        <v>6707.08</v>
      </c>
      <c r="E123" s="259">
        <v>7000</v>
      </c>
      <c r="F123" s="259">
        <v>7000</v>
      </c>
      <c r="G123" s="259">
        <v>488</v>
      </c>
      <c r="H123" s="259">
        <f t="shared" si="6"/>
        <v>7.275893533400526</v>
      </c>
      <c r="I123" s="259">
        <f t="shared" si="3"/>
        <v>6.9714285714285715</v>
      </c>
    </row>
    <row r="124" spans="1:9" ht="22.5" customHeight="1">
      <c r="A124" s="277"/>
      <c r="B124" s="278">
        <v>37</v>
      </c>
      <c r="C124" s="143" t="s">
        <v>143</v>
      </c>
      <c r="D124" s="259">
        <v>2980.7</v>
      </c>
      <c r="E124" s="259">
        <v>129000</v>
      </c>
      <c r="F124" s="259">
        <v>129000</v>
      </c>
      <c r="G124" s="259">
        <v>105973</v>
      </c>
      <c r="H124" s="259">
        <f t="shared" si="6"/>
        <v>3555.3058006508545</v>
      </c>
      <c r="I124" s="259">
        <f t="shared" si="3"/>
        <v>82.14961240310078</v>
      </c>
    </row>
    <row r="125" spans="1:9" ht="12.75">
      <c r="A125" s="277"/>
      <c r="B125" s="278">
        <v>38</v>
      </c>
      <c r="C125" s="278" t="s">
        <v>39</v>
      </c>
      <c r="D125" s="259">
        <v>0</v>
      </c>
      <c r="E125" s="259">
        <v>0</v>
      </c>
      <c r="F125" s="259">
        <v>0</v>
      </c>
      <c r="G125" s="259"/>
      <c r="H125" s="259"/>
      <c r="I125" s="259"/>
    </row>
    <row r="126" spans="1:9" ht="6.75" customHeight="1">
      <c r="A126" s="280"/>
      <c r="B126" s="247"/>
      <c r="C126" s="247"/>
      <c r="D126" s="247"/>
      <c r="E126" s="247"/>
      <c r="F126" s="247"/>
      <c r="G126" s="247"/>
      <c r="H126" s="247"/>
      <c r="I126" s="248"/>
    </row>
    <row r="127" spans="1:9" ht="12.75">
      <c r="A127" s="265"/>
      <c r="B127" s="250"/>
      <c r="C127" s="265" t="s">
        <v>157</v>
      </c>
      <c r="D127" s="251">
        <f>SUM(D128)</f>
        <v>38540.12</v>
      </c>
      <c r="E127" s="251">
        <f>SUM(E128)</f>
        <v>70000</v>
      </c>
      <c r="F127" s="251">
        <f>SUM(F128)</f>
        <v>70000</v>
      </c>
      <c r="G127" s="251">
        <f>SUM(G128)</f>
        <v>29799.5</v>
      </c>
      <c r="H127" s="251">
        <f>G127/D127*100</f>
        <v>77.32072448139756</v>
      </c>
      <c r="I127" s="251">
        <f t="shared" si="3"/>
        <v>42.57071428571428</v>
      </c>
    </row>
    <row r="128" spans="1:9" ht="12.75">
      <c r="A128" s="141">
        <v>3</v>
      </c>
      <c r="B128" s="253"/>
      <c r="C128" s="141" t="s">
        <v>24</v>
      </c>
      <c r="D128" s="254">
        <f>SUM(D129:D130)</f>
        <v>38540.12</v>
      </c>
      <c r="E128" s="254">
        <f>SUM(E129:E130)</f>
        <v>70000</v>
      </c>
      <c r="F128" s="254">
        <f>SUM(F129:F130)</f>
        <v>70000</v>
      </c>
      <c r="G128" s="254">
        <f>SUM(G129:G130)</f>
        <v>29799.5</v>
      </c>
      <c r="H128" s="254">
        <f>G128/D128*100</f>
        <v>77.32072448139756</v>
      </c>
      <c r="I128" s="254">
        <f t="shared" si="3"/>
        <v>42.57071428571428</v>
      </c>
    </row>
    <row r="129" spans="1:9" ht="24" customHeight="1">
      <c r="A129" s="141"/>
      <c r="B129" s="142">
        <v>37</v>
      </c>
      <c r="C129" s="143" t="s">
        <v>143</v>
      </c>
      <c r="D129" s="256">
        <v>38540.12</v>
      </c>
      <c r="E129" s="256">
        <v>61000</v>
      </c>
      <c r="F129" s="256">
        <v>61000</v>
      </c>
      <c r="G129" s="256">
        <v>29799.5</v>
      </c>
      <c r="H129" s="256">
        <f>G129/D129*100</f>
        <v>77.32072448139756</v>
      </c>
      <c r="I129" s="256">
        <f t="shared" si="3"/>
        <v>48.851639344262296</v>
      </c>
    </row>
    <row r="130" spans="1:9" ht="12.75">
      <c r="A130" s="141"/>
      <c r="B130" s="142">
        <v>38</v>
      </c>
      <c r="C130" s="142" t="s">
        <v>39</v>
      </c>
      <c r="D130" s="256">
        <v>0</v>
      </c>
      <c r="E130" s="256">
        <v>9000</v>
      </c>
      <c r="F130" s="256">
        <v>9000</v>
      </c>
      <c r="G130" s="256">
        <v>0</v>
      </c>
      <c r="H130" s="256"/>
      <c r="I130" s="256">
        <f t="shared" si="3"/>
        <v>0</v>
      </c>
    </row>
  </sheetData>
  <sheetProtection/>
  <mergeCells count="3">
    <mergeCell ref="B4:C4"/>
    <mergeCell ref="B78:C78"/>
    <mergeCell ref="A75:I75"/>
  </mergeCells>
  <printOptions/>
  <pageMargins left="0.7" right="0.7" top="0.75" bottom="0.75" header="0.3" footer="0.3"/>
  <pageSetup horizontalDpi="600" verticalDpi="600" orientation="landscape" paperSize="9" r:id="rId1"/>
  <rowBreaks count="2" manualBreakCount="2">
    <brk id="34" max="255" man="1"/>
    <brk id="7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43">
      <selection activeCell="L56" sqref="L56"/>
    </sheetView>
  </sheetViews>
  <sheetFormatPr defaultColWidth="9.140625" defaultRowHeight="15"/>
  <cols>
    <col min="1" max="1" width="2.8515625" style="0" customWidth="1"/>
    <col min="2" max="2" width="3.421875" style="0" customWidth="1"/>
    <col min="3" max="3" width="4.140625" style="0" customWidth="1"/>
    <col min="4" max="4" width="4.8515625" style="0" customWidth="1"/>
    <col min="5" max="5" width="5.421875" style="0" customWidth="1"/>
    <col min="6" max="6" width="58.140625" style="0" customWidth="1"/>
    <col min="7" max="8" width="10.28125" style="0" customWidth="1"/>
    <col min="9" max="9" width="0.9921875" style="0" customWidth="1"/>
    <col min="10" max="10" width="12.421875" style="0" customWidth="1"/>
    <col min="11" max="11" width="9.421875" style="0" customWidth="1"/>
    <col min="12" max="12" width="7.57421875" style="0" customWidth="1"/>
  </cols>
  <sheetData>
    <row r="1" spans="1:12" ht="15">
      <c r="A1" s="751" t="s">
        <v>127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</row>
    <row r="2" spans="1:12" ht="2.2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9.5" customHeight="1">
      <c r="A3" s="342" t="s">
        <v>178</v>
      </c>
      <c r="B3" s="342"/>
      <c r="C3" s="343"/>
      <c r="D3" s="343"/>
      <c r="E3" s="343"/>
      <c r="F3" s="344"/>
      <c r="G3" s="344"/>
      <c r="H3" s="345"/>
      <c r="I3" s="345"/>
      <c r="J3" s="345"/>
      <c r="K3" s="346"/>
      <c r="L3" s="346"/>
    </row>
    <row r="4" spans="1:12" ht="30" customHeight="1">
      <c r="A4" s="753" t="s">
        <v>302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</row>
    <row r="5" spans="1:12" ht="7.5" customHeight="1">
      <c r="A5" s="347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6"/>
    </row>
    <row r="6" spans="1:12" ht="15.75" customHeight="1">
      <c r="A6" s="749" t="s">
        <v>175</v>
      </c>
      <c r="B6" s="749"/>
      <c r="C6" s="749"/>
      <c r="D6" s="749"/>
      <c r="E6" s="749"/>
      <c r="F6" s="749"/>
      <c r="G6" s="749"/>
      <c r="H6" s="750"/>
      <c r="I6" s="750"/>
      <c r="J6" s="749"/>
      <c r="K6" s="346"/>
      <c r="L6" s="346"/>
    </row>
    <row r="7" spans="1:12" ht="71.25" customHeight="1">
      <c r="A7" s="287" t="s">
        <v>5</v>
      </c>
      <c r="B7" s="288" t="s">
        <v>6</v>
      </c>
      <c r="C7" s="288" t="s">
        <v>7</v>
      </c>
      <c r="D7" s="289" t="s">
        <v>60</v>
      </c>
      <c r="E7" s="495"/>
      <c r="F7" s="496" t="s">
        <v>158</v>
      </c>
      <c r="G7" s="291" t="s">
        <v>211</v>
      </c>
      <c r="H7" s="741" t="s">
        <v>212</v>
      </c>
      <c r="I7" s="742"/>
      <c r="J7" s="504" t="s">
        <v>297</v>
      </c>
      <c r="K7" s="292" t="s">
        <v>213</v>
      </c>
      <c r="L7" s="293" t="s">
        <v>214</v>
      </c>
    </row>
    <row r="8" spans="1:12" ht="12" customHeight="1">
      <c r="A8" s="294"/>
      <c r="B8" s="492"/>
      <c r="C8" s="492"/>
      <c r="D8" s="494"/>
      <c r="E8" s="493"/>
      <c r="F8" s="290">
        <v>1</v>
      </c>
      <c r="G8" s="497">
        <v>2</v>
      </c>
      <c r="H8" s="743">
        <v>3</v>
      </c>
      <c r="I8" s="742"/>
      <c r="J8" s="482">
        <v>5</v>
      </c>
      <c r="K8" s="295">
        <v>6</v>
      </c>
      <c r="L8" s="296">
        <v>7</v>
      </c>
    </row>
    <row r="9" spans="1:12" ht="15">
      <c r="A9" s="491">
        <v>8</v>
      </c>
      <c r="B9" s="498"/>
      <c r="C9" s="498"/>
      <c r="D9" s="491"/>
      <c r="E9" s="758" t="s">
        <v>49</v>
      </c>
      <c r="F9" s="759"/>
      <c r="G9" s="484">
        <v>0</v>
      </c>
      <c r="H9" s="744">
        <v>5400000</v>
      </c>
      <c r="I9" s="745"/>
      <c r="J9" s="485">
        <v>5607671.4</v>
      </c>
      <c r="K9" s="486"/>
      <c r="L9" s="486">
        <f>J9/H9*100</f>
        <v>103.84576666666668</v>
      </c>
    </row>
    <row r="10" spans="1:12" ht="15">
      <c r="A10" s="483"/>
      <c r="B10" s="299">
        <v>84</v>
      </c>
      <c r="C10" s="299"/>
      <c r="D10" s="299"/>
      <c r="E10" s="739" t="s">
        <v>227</v>
      </c>
      <c r="F10" s="740"/>
      <c r="G10" s="499">
        <v>0</v>
      </c>
      <c r="H10" s="731">
        <v>5400000</v>
      </c>
      <c r="I10" s="732"/>
      <c r="J10" s="500">
        <v>5607671.4</v>
      </c>
      <c r="K10" s="501"/>
      <c r="L10" s="501">
        <f aca="true" t="shared" si="0" ref="L10:L20">J10/H10*100</f>
        <v>103.84576666666668</v>
      </c>
    </row>
    <row r="11" spans="1:12" ht="21.75" customHeight="1">
      <c r="A11" s="483"/>
      <c r="B11" s="299"/>
      <c r="C11" s="299">
        <v>844</v>
      </c>
      <c r="D11" s="299"/>
      <c r="E11" s="739" t="s">
        <v>228</v>
      </c>
      <c r="F11" s="740"/>
      <c r="G11" s="499">
        <v>0</v>
      </c>
      <c r="H11" s="731">
        <v>5400000</v>
      </c>
      <c r="I11" s="732"/>
      <c r="J11" s="500">
        <v>5607671.4</v>
      </c>
      <c r="K11" s="501"/>
      <c r="L11" s="501">
        <f t="shared" si="0"/>
        <v>103.84576666666668</v>
      </c>
    </row>
    <row r="12" spans="1:12" ht="24.75" customHeight="1">
      <c r="A12" s="483"/>
      <c r="B12" s="299"/>
      <c r="C12" s="299"/>
      <c r="D12" s="299">
        <v>8443</v>
      </c>
      <c r="E12" s="739" t="s">
        <v>229</v>
      </c>
      <c r="F12" s="740"/>
      <c r="G12" s="499">
        <v>0</v>
      </c>
      <c r="H12" s="731">
        <v>5400000</v>
      </c>
      <c r="I12" s="732"/>
      <c r="J12" s="500">
        <v>5607671.4</v>
      </c>
      <c r="K12" s="501"/>
      <c r="L12" s="501">
        <f t="shared" si="0"/>
        <v>103.84576666666668</v>
      </c>
    </row>
    <row r="13" spans="1:12" ht="6.75" customHeight="1">
      <c r="A13" s="733"/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5"/>
    </row>
    <row r="14" spans="1:12" ht="15">
      <c r="A14" s="488">
        <v>5</v>
      </c>
      <c r="B14" s="488"/>
      <c r="C14" s="488"/>
      <c r="D14" s="489"/>
      <c r="E14" s="736" t="s">
        <v>136</v>
      </c>
      <c r="F14" s="694"/>
      <c r="G14" s="487">
        <f>SUM(G15+G18)</f>
        <v>200000</v>
      </c>
      <c r="H14" s="724">
        <f>SUM(H15+H18)</f>
        <v>90000</v>
      </c>
      <c r="I14" s="694"/>
      <c r="J14" s="487">
        <f>SUM(J15+J18)</f>
        <v>90000</v>
      </c>
      <c r="K14" s="490">
        <f aca="true" t="shared" si="1" ref="K14:K20">J14/G14*100</f>
        <v>45</v>
      </c>
      <c r="L14" s="490">
        <f t="shared" si="0"/>
        <v>100</v>
      </c>
    </row>
    <row r="15" spans="1:12" ht="15">
      <c r="A15" s="117"/>
      <c r="B15" s="117">
        <v>53</v>
      </c>
      <c r="C15" s="117"/>
      <c r="D15" s="301"/>
      <c r="E15" s="737" t="s">
        <v>134</v>
      </c>
      <c r="F15" s="738"/>
      <c r="G15" s="303">
        <v>0</v>
      </c>
      <c r="H15" s="717">
        <v>90000</v>
      </c>
      <c r="I15" s="694"/>
      <c r="J15" s="303">
        <v>90000</v>
      </c>
      <c r="K15" s="304"/>
      <c r="L15" s="304">
        <f t="shared" si="0"/>
        <v>100</v>
      </c>
    </row>
    <row r="16" spans="1:12" ht="15" customHeight="1">
      <c r="A16" s="145"/>
      <c r="B16" s="145"/>
      <c r="C16" s="145">
        <v>532</v>
      </c>
      <c r="D16" s="305"/>
      <c r="E16" s="728" t="s">
        <v>135</v>
      </c>
      <c r="F16" s="729"/>
      <c r="G16" s="307">
        <v>0</v>
      </c>
      <c r="H16" s="715">
        <v>90000</v>
      </c>
      <c r="I16" s="694"/>
      <c r="J16" s="307">
        <v>90000</v>
      </c>
      <c r="K16" s="308"/>
      <c r="L16" s="308">
        <f t="shared" si="0"/>
        <v>100</v>
      </c>
    </row>
    <row r="17" spans="1:12" ht="15">
      <c r="A17" s="145"/>
      <c r="B17" s="145"/>
      <c r="C17" s="145"/>
      <c r="D17" s="305">
        <v>5321</v>
      </c>
      <c r="E17" s="728" t="s">
        <v>135</v>
      </c>
      <c r="F17" s="729"/>
      <c r="G17" s="307">
        <v>0</v>
      </c>
      <c r="H17" s="715">
        <v>90000</v>
      </c>
      <c r="I17" s="694"/>
      <c r="J17" s="307">
        <v>90000</v>
      </c>
      <c r="K17" s="308"/>
      <c r="L17" s="308">
        <f t="shared" si="0"/>
        <v>100</v>
      </c>
    </row>
    <row r="18" spans="1:12" ht="15">
      <c r="A18" s="145"/>
      <c r="B18" s="145">
        <v>54</v>
      </c>
      <c r="C18" s="145"/>
      <c r="D18" s="305"/>
      <c r="E18" s="728" t="s">
        <v>192</v>
      </c>
      <c r="F18" s="729"/>
      <c r="G18" s="308">
        <v>200000</v>
      </c>
      <c r="H18" s="715">
        <v>0</v>
      </c>
      <c r="I18" s="694"/>
      <c r="J18" s="307">
        <v>0</v>
      </c>
      <c r="K18" s="308">
        <f t="shared" si="1"/>
        <v>0</v>
      </c>
      <c r="L18" s="308"/>
    </row>
    <row r="19" spans="1:12" ht="21.75" customHeight="1">
      <c r="A19" s="145"/>
      <c r="B19" s="145"/>
      <c r="C19" s="145">
        <v>544</v>
      </c>
      <c r="D19" s="305"/>
      <c r="E19" s="728" t="s">
        <v>193</v>
      </c>
      <c r="F19" s="729"/>
      <c r="G19" s="308">
        <v>200000</v>
      </c>
      <c r="H19" s="715">
        <v>0</v>
      </c>
      <c r="I19" s="694"/>
      <c r="J19" s="307">
        <v>0</v>
      </c>
      <c r="K19" s="308">
        <f t="shared" si="1"/>
        <v>0</v>
      </c>
      <c r="L19" s="308"/>
    </row>
    <row r="20" spans="1:12" ht="24" customHeight="1">
      <c r="A20" s="145"/>
      <c r="B20" s="145"/>
      <c r="C20" s="145"/>
      <c r="D20" s="145">
        <v>5443</v>
      </c>
      <c r="E20" s="728" t="s">
        <v>208</v>
      </c>
      <c r="F20" s="730"/>
      <c r="G20" s="308">
        <v>200000</v>
      </c>
      <c r="H20" s="715">
        <v>0</v>
      </c>
      <c r="I20" s="694"/>
      <c r="J20" s="307">
        <v>0</v>
      </c>
      <c r="K20" s="308">
        <f t="shared" si="1"/>
        <v>0</v>
      </c>
      <c r="L20" s="308"/>
    </row>
    <row r="21" spans="1:12" ht="4.5" customHeigh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1:12" ht="15">
      <c r="A22" s="310" t="s">
        <v>168</v>
      </c>
      <c r="B22" s="310"/>
      <c r="C22" s="311"/>
      <c r="D22" s="311"/>
      <c r="E22" s="311"/>
      <c r="F22" s="312"/>
      <c r="G22" s="219"/>
      <c r="H22" s="219"/>
      <c r="I22" s="219"/>
      <c r="J22" s="219"/>
      <c r="K22" s="219"/>
      <c r="L22" s="219"/>
    </row>
    <row r="23" spans="1:12" ht="2.25" customHeight="1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1:12" ht="57.75" customHeight="1">
      <c r="A24" s="287" t="s">
        <v>5</v>
      </c>
      <c r="B24" s="288" t="s">
        <v>6</v>
      </c>
      <c r="C24" s="288" t="s">
        <v>7</v>
      </c>
      <c r="D24" s="313" t="s">
        <v>60</v>
      </c>
      <c r="E24" s="313" t="s">
        <v>159</v>
      </c>
      <c r="F24" s="314" t="s">
        <v>158</v>
      </c>
      <c r="G24" s="755" t="s">
        <v>211</v>
      </c>
      <c r="H24" s="740"/>
      <c r="I24" s="756" t="s">
        <v>297</v>
      </c>
      <c r="J24" s="757"/>
      <c r="K24" s="710" t="s">
        <v>230</v>
      </c>
      <c r="L24" s="711"/>
    </row>
    <row r="25" spans="1:12" ht="15">
      <c r="A25" s="747">
        <v>1</v>
      </c>
      <c r="B25" s="748"/>
      <c r="C25" s="748"/>
      <c r="D25" s="748"/>
      <c r="E25" s="748"/>
      <c r="F25" s="748"/>
      <c r="G25" s="725">
        <v>2</v>
      </c>
      <c r="H25" s="726"/>
      <c r="I25" s="718">
        <v>3</v>
      </c>
      <c r="J25" s="719"/>
      <c r="K25" s="712">
        <v>4</v>
      </c>
      <c r="L25" s="713"/>
    </row>
    <row r="26" spans="1:12" ht="15">
      <c r="A26" s="297">
        <v>8</v>
      </c>
      <c r="B26" s="298"/>
      <c r="C26" s="298"/>
      <c r="D26" s="298"/>
      <c r="E26" s="298"/>
      <c r="F26" s="315" t="s">
        <v>49</v>
      </c>
      <c r="G26" s="722">
        <v>0</v>
      </c>
      <c r="H26" s="723"/>
      <c r="I26" s="387"/>
      <c r="J26" s="505">
        <v>5607671.4</v>
      </c>
      <c r="K26" s="714"/>
      <c r="L26" s="696"/>
    </row>
    <row r="27" spans="1:12" ht="15" customHeight="1">
      <c r="A27" s="483"/>
      <c r="B27" s="299">
        <v>84</v>
      </c>
      <c r="C27" s="299"/>
      <c r="D27" s="299"/>
      <c r="E27" s="299"/>
      <c r="F27" s="502" t="s">
        <v>231</v>
      </c>
      <c r="G27" s="727">
        <v>0</v>
      </c>
      <c r="H27" s="721"/>
      <c r="I27" s="720">
        <v>5607671.4</v>
      </c>
      <c r="J27" s="721"/>
      <c r="K27" s="707"/>
      <c r="L27" s="696"/>
    </row>
    <row r="28" spans="1:12" ht="23.25" customHeight="1">
      <c r="A28" s="483"/>
      <c r="B28" s="299"/>
      <c r="C28" s="299">
        <v>844</v>
      </c>
      <c r="D28" s="299"/>
      <c r="E28" s="299"/>
      <c r="F28" s="503" t="s">
        <v>228</v>
      </c>
      <c r="G28" s="727">
        <v>0</v>
      </c>
      <c r="H28" s="721"/>
      <c r="I28" s="720">
        <v>5607671.4</v>
      </c>
      <c r="J28" s="721"/>
      <c r="K28" s="707"/>
      <c r="L28" s="696"/>
    </row>
    <row r="29" spans="1:12" ht="23.25" customHeight="1">
      <c r="A29" s="483"/>
      <c r="B29" s="299"/>
      <c r="C29" s="299"/>
      <c r="D29" s="299">
        <v>8443</v>
      </c>
      <c r="E29" s="299"/>
      <c r="F29" s="503" t="s">
        <v>229</v>
      </c>
      <c r="G29" s="727">
        <v>0</v>
      </c>
      <c r="H29" s="721"/>
      <c r="I29" s="720">
        <v>5607671.4</v>
      </c>
      <c r="J29" s="721"/>
      <c r="K29" s="707"/>
      <c r="L29" s="696"/>
    </row>
    <row r="30" spans="1:12" ht="24.75" customHeight="1">
      <c r="A30" s="483"/>
      <c r="B30" s="299"/>
      <c r="C30" s="299"/>
      <c r="D30" s="299"/>
      <c r="E30" s="299">
        <v>84431</v>
      </c>
      <c r="F30" s="503" t="s">
        <v>229</v>
      </c>
      <c r="G30" s="727">
        <v>0</v>
      </c>
      <c r="H30" s="721"/>
      <c r="I30" s="720">
        <v>5607671.4</v>
      </c>
      <c r="J30" s="721"/>
      <c r="K30" s="707"/>
      <c r="L30" s="696"/>
    </row>
    <row r="31" spans="1:12" ht="15">
      <c r="A31" s="300">
        <v>5</v>
      </c>
      <c r="B31" s="300"/>
      <c r="C31" s="300"/>
      <c r="D31" s="300"/>
      <c r="E31" s="300"/>
      <c r="F31" s="316" t="s">
        <v>136</v>
      </c>
      <c r="G31" s="724">
        <v>0</v>
      </c>
      <c r="H31" s="694"/>
      <c r="I31" s="389"/>
      <c r="J31" s="317">
        <v>90000</v>
      </c>
      <c r="K31" s="708"/>
      <c r="L31" s="696"/>
    </row>
    <row r="32" spans="1:12" ht="15">
      <c r="A32" s="117"/>
      <c r="B32" s="117">
        <v>53</v>
      </c>
      <c r="C32" s="117"/>
      <c r="D32" s="301"/>
      <c r="E32" s="117"/>
      <c r="F32" s="302" t="s">
        <v>134</v>
      </c>
      <c r="G32" s="717">
        <v>0</v>
      </c>
      <c r="H32" s="694"/>
      <c r="I32" s="318"/>
      <c r="J32" s="318">
        <v>90000</v>
      </c>
      <c r="K32" s="709"/>
      <c r="L32" s="696"/>
    </row>
    <row r="33" spans="1:12" ht="15">
      <c r="A33" s="145"/>
      <c r="B33" s="145"/>
      <c r="C33" s="145">
        <v>532</v>
      </c>
      <c r="D33" s="305"/>
      <c r="E33" s="145"/>
      <c r="F33" s="306" t="s">
        <v>135</v>
      </c>
      <c r="G33" s="715">
        <v>0</v>
      </c>
      <c r="H33" s="694"/>
      <c r="I33" s="386"/>
      <c r="J33" s="320">
        <v>90000</v>
      </c>
      <c r="K33" s="704"/>
      <c r="L33" s="696"/>
    </row>
    <row r="34" spans="1:12" ht="15">
      <c r="A34" s="145"/>
      <c r="B34" s="145"/>
      <c r="C34" s="145"/>
      <c r="D34" s="305">
        <v>5321</v>
      </c>
      <c r="E34" s="145"/>
      <c r="F34" s="309" t="s">
        <v>135</v>
      </c>
      <c r="G34" s="715">
        <v>0</v>
      </c>
      <c r="H34" s="694"/>
      <c r="I34" s="320"/>
      <c r="J34" s="320">
        <v>90000</v>
      </c>
      <c r="K34" s="704"/>
      <c r="L34" s="696"/>
    </row>
    <row r="35" spans="1:12" ht="15">
      <c r="A35" s="322"/>
      <c r="B35" s="322"/>
      <c r="C35" s="322"/>
      <c r="D35" s="322"/>
      <c r="E35" s="322">
        <v>53212</v>
      </c>
      <c r="F35" s="309" t="s">
        <v>135</v>
      </c>
      <c r="G35" s="715">
        <v>0</v>
      </c>
      <c r="H35" s="694"/>
      <c r="I35" s="392"/>
      <c r="J35" s="392">
        <v>90000</v>
      </c>
      <c r="K35" s="704"/>
      <c r="L35" s="696"/>
    </row>
    <row r="36" spans="1:12" ht="15">
      <c r="A36" s="145"/>
      <c r="B36" s="145">
        <v>54</v>
      </c>
      <c r="C36" s="145"/>
      <c r="D36" s="145"/>
      <c r="E36" s="145"/>
      <c r="F36" s="324" t="s">
        <v>192</v>
      </c>
      <c r="G36" s="715">
        <v>200000</v>
      </c>
      <c r="H36" s="716"/>
      <c r="I36" s="391"/>
      <c r="J36" s="392">
        <v>0</v>
      </c>
      <c r="K36" s="704">
        <f>J36/G36*100</f>
        <v>0</v>
      </c>
      <c r="L36" s="696"/>
    </row>
    <row r="37" spans="1:12" ht="24.75">
      <c r="A37" s="145"/>
      <c r="B37" s="145"/>
      <c r="C37" s="145">
        <v>544</v>
      </c>
      <c r="D37" s="145"/>
      <c r="E37" s="145"/>
      <c r="F37" s="390" t="s">
        <v>193</v>
      </c>
      <c r="G37" s="715">
        <v>200000</v>
      </c>
      <c r="H37" s="716"/>
      <c r="I37" s="321"/>
      <c r="J37" s="307">
        <v>0</v>
      </c>
      <c r="K37" s="704">
        <f>J37/G37*100</f>
        <v>0</v>
      </c>
      <c r="L37" s="696"/>
    </row>
    <row r="38" spans="1:12" ht="25.5">
      <c r="A38" s="145"/>
      <c r="B38" s="145"/>
      <c r="C38" s="145"/>
      <c r="D38" s="145">
        <v>5443</v>
      </c>
      <c r="E38" s="145"/>
      <c r="F38" s="388" t="s">
        <v>208</v>
      </c>
      <c r="G38" s="715">
        <v>200000</v>
      </c>
      <c r="H38" s="716"/>
      <c r="I38" s="319"/>
      <c r="J38" s="386">
        <v>0</v>
      </c>
      <c r="K38" s="704">
        <f>J38/G38*100</f>
        <v>0</v>
      </c>
      <c r="L38" s="696"/>
    </row>
    <row r="39" spans="1:12" ht="24">
      <c r="A39" s="322"/>
      <c r="B39" s="322"/>
      <c r="C39" s="322"/>
      <c r="D39" s="322"/>
      <c r="E39" s="441" t="s">
        <v>209</v>
      </c>
      <c r="F39" s="442" t="s">
        <v>210</v>
      </c>
      <c r="G39" s="715">
        <v>200000</v>
      </c>
      <c r="H39" s="716"/>
      <c r="I39" s="321"/>
      <c r="J39" s="307">
        <v>0</v>
      </c>
      <c r="K39" s="704">
        <f>J39/G39*100</f>
        <v>0</v>
      </c>
      <c r="L39" s="696"/>
    </row>
    <row r="40" spans="1:12" ht="11.25" customHeight="1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</row>
    <row r="41" spans="1:12" ht="15">
      <c r="A41" s="349"/>
      <c r="B41" s="752" t="s">
        <v>176</v>
      </c>
      <c r="C41" s="752"/>
      <c r="D41" s="752"/>
      <c r="E41" s="752"/>
      <c r="F41" s="752"/>
      <c r="G41" s="752"/>
      <c r="H41" s="752"/>
      <c r="I41" s="752"/>
      <c r="J41" s="752"/>
      <c r="K41" s="220"/>
      <c r="L41" s="220"/>
    </row>
    <row r="42" spans="1:12" ht="6" customHeight="1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</row>
    <row r="43" spans="1:12" ht="71.25" customHeight="1">
      <c r="A43" s="220"/>
      <c r="B43" s="705" t="s">
        <v>5</v>
      </c>
      <c r="C43" s="696"/>
      <c r="D43" s="705" t="s">
        <v>6</v>
      </c>
      <c r="E43" s="706"/>
      <c r="F43" s="602" t="s">
        <v>144</v>
      </c>
      <c r="G43" s="323" t="s">
        <v>211</v>
      </c>
      <c r="H43" s="761" t="s">
        <v>212</v>
      </c>
      <c r="I43" s="762"/>
      <c r="J43" s="292" t="s">
        <v>297</v>
      </c>
      <c r="K43" s="292" t="s">
        <v>213</v>
      </c>
      <c r="L43" s="293" t="s">
        <v>214</v>
      </c>
    </row>
    <row r="44" spans="1:12" ht="15">
      <c r="A44" s="220"/>
      <c r="B44" s="692">
        <v>1</v>
      </c>
      <c r="C44" s="701"/>
      <c r="D44" s="701"/>
      <c r="E44" s="701"/>
      <c r="F44" s="691"/>
      <c r="G44" s="325">
        <v>2</v>
      </c>
      <c r="H44" s="763">
        <v>3</v>
      </c>
      <c r="I44" s="764"/>
      <c r="J44" s="326">
        <v>5</v>
      </c>
      <c r="K44" s="327">
        <v>6</v>
      </c>
      <c r="L44" s="328">
        <v>7</v>
      </c>
    </row>
    <row r="45" spans="1:12" ht="15">
      <c r="A45" s="220"/>
      <c r="B45" s="700"/>
      <c r="C45" s="696"/>
      <c r="D45" s="700"/>
      <c r="E45" s="696"/>
      <c r="F45" s="329" t="s">
        <v>163</v>
      </c>
      <c r="G45" s="330">
        <v>0</v>
      </c>
      <c r="H45" s="760">
        <f>SUM(H47)</f>
        <v>5400000</v>
      </c>
      <c r="I45" s="694"/>
      <c r="J45" s="331">
        <f>SUM(J47)</f>
        <v>5607671.4</v>
      </c>
      <c r="K45" s="331"/>
      <c r="L45" s="331">
        <f>J45/H45*100</f>
        <v>103.84576666666668</v>
      </c>
    </row>
    <row r="46" spans="1:12" ht="3" customHeight="1">
      <c r="A46" s="220"/>
      <c r="B46" s="702"/>
      <c r="C46" s="703"/>
      <c r="D46" s="703"/>
      <c r="E46" s="703"/>
      <c r="F46" s="703"/>
      <c r="G46" s="703"/>
      <c r="H46" s="703"/>
      <c r="I46" s="703"/>
      <c r="J46" s="703"/>
      <c r="K46" s="703"/>
      <c r="L46" s="694"/>
    </row>
    <row r="47" spans="1:12" ht="15">
      <c r="A47" s="220"/>
      <c r="B47" s="695"/>
      <c r="C47" s="696"/>
      <c r="D47" s="695"/>
      <c r="E47" s="696"/>
      <c r="F47" s="339" t="s">
        <v>167</v>
      </c>
      <c r="G47" s="335">
        <v>0</v>
      </c>
      <c r="H47" s="717">
        <v>5400000</v>
      </c>
      <c r="I47" s="694"/>
      <c r="J47" s="335">
        <v>5607671.4</v>
      </c>
      <c r="K47" s="335"/>
      <c r="L47" s="335">
        <f>J47/H47*100</f>
        <v>103.84576666666668</v>
      </c>
    </row>
    <row r="48" spans="1:12" ht="15">
      <c r="A48" s="220"/>
      <c r="B48" s="697" t="s">
        <v>160</v>
      </c>
      <c r="C48" s="698"/>
      <c r="D48" s="697"/>
      <c r="E48" s="698"/>
      <c r="F48" s="603" t="s">
        <v>49</v>
      </c>
      <c r="G48" s="335">
        <v>0</v>
      </c>
      <c r="H48" s="717">
        <v>5400000</v>
      </c>
      <c r="I48" s="694"/>
      <c r="J48" s="335">
        <v>5607671.4</v>
      </c>
      <c r="K48" s="335"/>
      <c r="L48" s="335">
        <f>J48/H48*100</f>
        <v>103.84576666666668</v>
      </c>
    </row>
    <row r="49" spans="1:12" ht="15">
      <c r="A49" s="220"/>
      <c r="B49" s="697"/>
      <c r="C49" s="698"/>
      <c r="D49" s="699" t="s">
        <v>232</v>
      </c>
      <c r="E49" s="698"/>
      <c r="F49" s="604" t="s">
        <v>227</v>
      </c>
      <c r="G49" s="506">
        <v>0</v>
      </c>
      <c r="H49" s="715">
        <v>5400000</v>
      </c>
      <c r="I49" s="746"/>
      <c r="J49" s="308">
        <v>5607671.4</v>
      </c>
      <c r="K49" s="308"/>
      <c r="L49" s="308">
        <f>J49/H49*100</f>
        <v>103.84576666666668</v>
      </c>
    </row>
    <row r="50" spans="1:12" ht="4.5" customHeight="1">
      <c r="A50" s="220"/>
      <c r="B50" s="336"/>
      <c r="C50" s="219"/>
      <c r="D50" s="336"/>
      <c r="E50" s="332"/>
      <c r="F50" s="332"/>
      <c r="G50" s="332"/>
      <c r="H50" s="332"/>
      <c r="I50" s="332"/>
      <c r="J50" s="332"/>
      <c r="K50" s="332"/>
      <c r="L50" s="337"/>
    </row>
    <row r="51" spans="1:12" ht="15">
      <c r="A51" s="220"/>
      <c r="B51" s="693"/>
      <c r="C51" s="694"/>
      <c r="D51" s="693"/>
      <c r="E51" s="694"/>
      <c r="F51" s="338" t="s">
        <v>194</v>
      </c>
      <c r="G51" s="331">
        <f>SUM(G53+G62+G67+G74+G82+M67+G89+G95)</f>
        <v>200000</v>
      </c>
      <c r="H51" s="760">
        <v>90000</v>
      </c>
      <c r="I51" s="694"/>
      <c r="J51" s="331">
        <f>SUM(J53+J62+J67+J74+J82+P67+J89+J95)</f>
        <v>90000</v>
      </c>
      <c r="K51" s="331">
        <f>J51/G51*100</f>
        <v>45</v>
      </c>
      <c r="L51" s="331">
        <f>J51/H51*100</f>
        <v>100</v>
      </c>
    </row>
    <row r="52" spans="1:12" ht="3.75" customHeight="1">
      <c r="A52" s="220"/>
      <c r="B52" s="336"/>
      <c r="C52" s="219"/>
      <c r="D52" s="336"/>
      <c r="E52" s="332"/>
      <c r="F52" s="333"/>
      <c r="G52" s="333"/>
      <c r="H52" s="333"/>
      <c r="I52" s="333"/>
      <c r="J52" s="333">
        <v>90000</v>
      </c>
      <c r="K52" s="333"/>
      <c r="L52" s="306"/>
    </row>
    <row r="53" spans="1:12" ht="15">
      <c r="A53" s="220"/>
      <c r="B53" s="690"/>
      <c r="C53" s="691"/>
      <c r="D53" s="690"/>
      <c r="E53" s="691"/>
      <c r="F53" s="334" t="s">
        <v>167</v>
      </c>
      <c r="G53" s="335">
        <f>SUM(G54)</f>
        <v>200000</v>
      </c>
      <c r="H53" s="717">
        <v>90000</v>
      </c>
      <c r="I53" s="694"/>
      <c r="J53" s="335">
        <v>90000</v>
      </c>
      <c r="K53" s="335">
        <f>J53/G53*100</f>
        <v>45</v>
      </c>
      <c r="L53" s="335">
        <f>J53/H53*100</f>
        <v>100</v>
      </c>
    </row>
    <row r="54" spans="1:12" ht="15">
      <c r="A54" s="220"/>
      <c r="B54" s="690">
        <v>5</v>
      </c>
      <c r="C54" s="691"/>
      <c r="D54" s="690"/>
      <c r="E54" s="691"/>
      <c r="F54" s="339" t="s">
        <v>133</v>
      </c>
      <c r="G54" s="304">
        <f>SUM(G55:G56)</f>
        <v>200000</v>
      </c>
      <c r="H54" s="717">
        <v>90000</v>
      </c>
      <c r="I54" s="694"/>
      <c r="J54" s="304">
        <v>90000</v>
      </c>
      <c r="K54" s="304">
        <f>J54/G54*100</f>
        <v>45</v>
      </c>
      <c r="L54" s="304">
        <f>J54/H54*100</f>
        <v>100</v>
      </c>
    </row>
    <row r="55" spans="1:12" ht="15">
      <c r="A55" s="220"/>
      <c r="B55" s="690"/>
      <c r="C55" s="691"/>
      <c r="D55" s="692">
        <v>53</v>
      </c>
      <c r="E55" s="691"/>
      <c r="F55" s="306" t="s">
        <v>134</v>
      </c>
      <c r="G55" s="308">
        <v>0</v>
      </c>
      <c r="H55" s="715">
        <v>90000</v>
      </c>
      <c r="I55" s="694"/>
      <c r="J55" s="308">
        <v>90000</v>
      </c>
      <c r="K55" s="308"/>
      <c r="L55" s="308">
        <f>J55/H55*100</f>
        <v>100</v>
      </c>
    </row>
    <row r="56" spans="2:12" ht="15">
      <c r="B56" s="692"/>
      <c r="C56" s="691"/>
      <c r="D56" s="692">
        <v>54</v>
      </c>
      <c r="E56" s="691"/>
      <c r="F56" s="322" t="s">
        <v>192</v>
      </c>
      <c r="G56" s="308">
        <v>200000</v>
      </c>
      <c r="H56" s="715">
        <v>0</v>
      </c>
      <c r="I56" s="694"/>
      <c r="J56" s="308">
        <v>0</v>
      </c>
      <c r="K56" s="308">
        <f>J56/G56*100</f>
        <v>0</v>
      </c>
      <c r="L56" s="308"/>
    </row>
  </sheetData>
  <sheetProtection/>
  <mergeCells count="101">
    <mergeCell ref="H51:I51"/>
    <mergeCell ref="H53:I53"/>
    <mergeCell ref="H54:I54"/>
    <mergeCell ref="H55:I55"/>
    <mergeCell ref="H56:I56"/>
    <mergeCell ref="H43:I43"/>
    <mergeCell ref="H44:I44"/>
    <mergeCell ref="H45:I45"/>
    <mergeCell ref="H47:I47"/>
    <mergeCell ref="H48:I48"/>
    <mergeCell ref="H49:I49"/>
    <mergeCell ref="A25:F25"/>
    <mergeCell ref="A6:J6"/>
    <mergeCell ref="A1:L1"/>
    <mergeCell ref="B41:J41"/>
    <mergeCell ref="A4:L4"/>
    <mergeCell ref="G24:H24"/>
    <mergeCell ref="I24:J24"/>
    <mergeCell ref="E17:F17"/>
    <mergeCell ref="E9:F9"/>
    <mergeCell ref="E10:F10"/>
    <mergeCell ref="E11:F11"/>
    <mergeCell ref="E12:F12"/>
    <mergeCell ref="H7:I7"/>
    <mergeCell ref="H8:I8"/>
    <mergeCell ref="H9:I9"/>
    <mergeCell ref="H19:I19"/>
    <mergeCell ref="H20:I20"/>
    <mergeCell ref="H10:I10"/>
    <mergeCell ref="H11:I11"/>
    <mergeCell ref="H12:I12"/>
    <mergeCell ref="A13:L13"/>
    <mergeCell ref="E14:F14"/>
    <mergeCell ref="E15:F15"/>
    <mergeCell ref="E16:F16"/>
    <mergeCell ref="E18:F18"/>
    <mergeCell ref="G28:H28"/>
    <mergeCell ref="G29:H29"/>
    <mergeCell ref="G30:H30"/>
    <mergeCell ref="E19:F19"/>
    <mergeCell ref="E20:F20"/>
    <mergeCell ref="H14:I14"/>
    <mergeCell ref="H15:I15"/>
    <mergeCell ref="H16:I16"/>
    <mergeCell ref="H17:I17"/>
    <mergeCell ref="H18:I18"/>
    <mergeCell ref="G32:H32"/>
    <mergeCell ref="I25:J25"/>
    <mergeCell ref="I27:J27"/>
    <mergeCell ref="I28:J28"/>
    <mergeCell ref="I29:J29"/>
    <mergeCell ref="I30:J30"/>
    <mergeCell ref="G26:H26"/>
    <mergeCell ref="G31:H31"/>
    <mergeCell ref="G25:H25"/>
    <mergeCell ref="G27:H27"/>
    <mergeCell ref="G39:H39"/>
    <mergeCell ref="G33:H33"/>
    <mergeCell ref="G34:H34"/>
    <mergeCell ref="G35:H35"/>
    <mergeCell ref="G36:H36"/>
    <mergeCell ref="G37:H37"/>
    <mergeCell ref="G38:H38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B45:C45"/>
    <mergeCell ref="D45:E45"/>
    <mergeCell ref="B44:F44"/>
    <mergeCell ref="B46:L46"/>
    <mergeCell ref="K36:L36"/>
    <mergeCell ref="K37:L37"/>
    <mergeCell ref="K38:L38"/>
    <mergeCell ref="K39:L39"/>
    <mergeCell ref="B43:C43"/>
    <mergeCell ref="D43:E43"/>
    <mergeCell ref="B47:C47"/>
    <mergeCell ref="D47:E47"/>
    <mergeCell ref="B48:C48"/>
    <mergeCell ref="D48:E48"/>
    <mergeCell ref="B49:C49"/>
    <mergeCell ref="D49:E49"/>
    <mergeCell ref="B55:C55"/>
    <mergeCell ref="D55:E55"/>
    <mergeCell ref="B56:C56"/>
    <mergeCell ref="D56:E56"/>
    <mergeCell ref="B51:C51"/>
    <mergeCell ref="D51:E51"/>
    <mergeCell ref="B53:C53"/>
    <mergeCell ref="D53:E53"/>
    <mergeCell ref="B54:C54"/>
    <mergeCell ref="D54:E5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9"/>
  <sheetViews>
    <sheetView view="pageBreakPreview" zoomScaleNormal="107" zoomScaleSheetLayoutView="100" zoomScalePageLayoutView="0" workbookViewId="0" topLeftCell="A1">
      <pane ySplit="1" topLeftCell="A377" activePane="bottomLeft" state="frozen"/>
      <selection pane="topLeft" activeCell="A1" sqref="A1"/>
      <selection pane="bottomLeft" activeCell="E293" sqref="E293"/>
    </sheetView>
  </sheetViews>
  <sheetFormatPr defaultColWidth="9.140625" defaultRowHeight="15"/>
  <cols>
    <col min="1" max="1" width="2.7109375" style="8" customWidth="1"/>
    <col min="2" max="2" width="3.421875" style="42" customWidth="1"/>
    <col min="3" max="3" width="4.421875" style="42" customWidth="1"/>
    <col min="4" max="4" width="6.00390625" style="42" customWidth="1"/>
    <col min="5" max="5" width="53.140625" style="0" customWidth="1"/>
    <col min="6" max="6" width="15.00390625" style="7" customWidth="1"/>
    <col min="7" max="7" width="15.7109375" style="7" customWidth="1"/>
    <col min="8" max="8" width="17.140625" style="7" customWidth="1"/>
    <col min="9" max="9" width="10.140625" style="7" customWidth="1"/>
    <col min="10" max="10" width="0" style="0" hidden="1" customWidth="1"/>
  </cols>
  <sheetData>
    <row r="1" spans="1:10" ht="30" customHeight="1">
      <c r="A1" s="774" t="s">
        <v>111</v>
      </c>
      <c r="B1" s="774"/>
      <c r="C1" s="774"/>
      <c r="D1" s="774"/>
      <c r="E1" s="774"/>
      <c r="F1" s="774"/>
      <c r="G1" s="774"/>
      <c r="H1" s="774"/>
      <c r="I1" s="774"/>
      <c r="J1" s="774"/>
    </row>
    <row r="2" spans="1:10" ht="23.25" customHeight="1">
      <c r="A2" s="768" t="s">
        <v>169</v>
      </c>
      <c r="B2" s="769"/>
      <c r="C2" s="769"/>
      <c r="D2" s="769"/>
      <c r="E2" s="769"/>
      <c r="F2" s="769"/>
      <c r="G2" s="769"/>
      <c r="H2" s="769"/>
      <c r="I2" s="769"/>
      <c r="J2" s="221"/>
    </row>
    <row r="3" spans="1:10" ht="33" customHeight="1">
      <c r="A3" s="770" t="s">
        <v>303</v>
      </c>
      <c r="B3" s="771"/>
      <c r="C3" s="771"/>
      <c r="D3" s="771"/>
      <c r="E3" s="771"/>
      <c r="F3" s="771"/>
      <c r="G3" s="771"/>
      <c r="H3" s="771"/>
      <c r="I3" s="771"/>
      <c r="J3" s="222"/>
    </row>
    <row r="4" spans="1:10" ht="30" customHeight="1">
      <c r="A4" s="772" t="s">
        <v>304</v>
      </c>
      <c r="B4" s="773"/>
      <c r="C4" s="773"/>
      <c r="D4" s="773"/>
      <c r="E4" s="773"/>
      <c r="F4" s="773"/>
      <c r="G4" s="773"/>
      <c r="H4" s="773"/>
      <c r="I4" s="773"/>
      <c r="J4" s="222"/>
    </row>
    <row r="5" spans="1:10" ht="45">
      <c r="A5" s="223"/>
      <c r="B5" s="30"/>
      <c r="C5" s="30"/>
      <c r="D5" s="30"/>
      <c r="E5" s="455" t="s">
        <v>112</v>
      </c>
      <c r="F5" s="147" t="s">
        <v>212</v>
      </c>
      <c r="G5" s="148" t="s">
        <v>233</v>
      </c>
      <c r="H5" s="148" t="s">
        <v>297</v>
      </c>
      <c r="I5" s="148" t="s">
        <v>206</v>
      </c>
      <c r="J5" s="116"/>
    </row>
    <row r="6" spans="1:10" ht="15.75">
      <c r="A6" s="223"/>
      <c r="B6" s="30"/>
      <c r="C6" s="30"/>
      <c r="D6" s="30"/>
      <c r="E6" s="456">
        <v>1</v>
      </c>
      <c r="F6" s="456">
        <v>2</v>
      </c>
      <c r="G6" s="457">
        <v>3</v>
      </c>
      <c r="H6" s="458">
        <v>4</v>
      </c>
      <c r="I6" s="458">
        <v>5</v>
      </c>
      <c r="J6" s="116"/>
    </row>
    <row r="7" spans="1:10" ht="15.75">
      <c r="A7" s="223"/>
      <c r="B7" s="30"/>
      <c r="C7" s="30"/>
      <c r="D7" s="30"/>
      <c r="E7" s="455" t="s">
        <v>22</v>
      </c>
      <c r="F7" s="459">
        <f>SUM(F8+F10)</f>
        <v>14257500</v>
      </c>
      <c r="G7" s="459">
        <f>SUM(G8+G10)</f>
        <v>14257500</v>
      </c>
      <c r="H7" s="459">
        <f>SUM(H8+H10)</f>
        <v>13181642.309999999</v>
      </c>
      <c r="I7" s="49">
        <f>H7/G7*100</f>
        <v>92.45409300368226</v>
      </c>
      <c r="J7" s="116"/>
    </row>
    <row r="8" spans="1:10" ht="15.75">
      <c r="A8" s="223"/>
      <c r="B8" s="30"/>
      <c r="C8" s="30"/>
      <c r="D8" s="30"/>
      <c r="E8" s="460" t="s">
        <v>113</v>
      </c>
      <c r="F8" s="461">
        <f>SUM(F9)</f>
        <v>816000</v>
      </c>
      <c r="G8" s="461">
        <f>SUM(G9)</f>
        <v>816000</v>
      </c>
      <c r="H8" s="461">
        <f>SUM(H9)</f>
        <v>766788.29</v>
      </c>
      <c r="I8" s="49">
        <f>H8/G8*100</f>
        <v>93.96915318627451</v>
      </c>
      <c r="J8" s="116"/>
    </row>
    <row r="9" spans="1:10" ht="15.75">
      <c r="A9" s="223"/>
      <c r="B9" s="30"/>
      <c r="C9" s="30"/>
      <c r="D9" s="30"/>
      <c r="E9" s="462" t="s">
        <v>114</v>
      </c>
      <c r="F9" s="463">
        <v>816000</v>
      </c>
      <c r="G9" s="463">
        <v>816000</v>
      </c>
      <c r="H9" s="463">
        <v>766788.29</v>
      </c>
      <c r="I9" s="464">
        <f>H9/G9*100</f>
        <v>93.96915318627451</v>
      </c>
      <c r="J9" s="116"/>
    </row>
    <row r="10" spans="1:10" ht="15.75">
      <c r="A10" s="223"/>
      <c r="B10" s="30"/>
      <c r="C10" s="30"/>
      <c r="D10" s="30"/>
      <c r="E10" s="465" t="s">
        <v>54</v>
      </c>
      <c r="F10" s="461">
        <f>SUM(F11:F11)</f>
        <v>13441500</v>
      </c>
      <c r="G10" s="461">
        <f>SUM(G11:G11)</f>
        <v>13441500</v>
      </c>
      <c r="H10" s="461">
        <f>SUM(H11:H11)</f>
        <v>12414854.02</v>
      </c>
      <c r="I10" s="49">
        <f>H10/G10*100</f>
        <v>92.36211747200834</v>
      </c>
      <c r="J10" s="116"/>
    </row>
    <row r="11" spans="1:10" ht="15.75">
      <c r="A11" s="223"/>
      <c r="B11" s="30"/>
      <c r="C11" s="30"/>
      <c r="D11" s="30"/>
      <c r="E11" s="466" t="s">
        <v>55</v>
      </c>
      <c r="F11" s="463">
        <v>13441500</v>
      </c>
      <c r="G11" s="463">
        <v>13441500</v>
      </c>
      <c r="H11" s="463">
        <v>12414854.02</v>
      </c>
      <c r="I11" s="464">
        <f>H11/G11*100</f>
        <v>92.36211747200834</v>
      </c>
      <c r="J11" s="116"/>
    </row>
    <row r="12" spans="1:10" ht="15">
      <c r="A12" s="224"/>
      <c r="B12" s="224"/>
      <c r="C12" s="224"/>
      <c r="D12" s="224"/>
      <c r="E12" s="224"/>
      <c r="F12" s="225"/>
      <c r="G12" s="225"/>
      <c r="H12" s="225"/>
      <c r="I12" s="225"/>
      <c r="J12" s="220"/>
    </row>
    <row r="13" spans="1:10" ht="24.75" customHeight="1">
      <c r="A13" s="765" t="s">
        <v>177</v>
      </c>
      <c r="B13" s="765"/>
      <c r="C13" s="765"/>
      <c r="D13" s="765"/>
      <c r="E13" s="765"/>
      <c r="F13" s="765"/>
      <c r="G13" s="765"/>
      <c r="H13" s="765"/>
      <c r="I13" s="765"/>
      <c r="J13" s="765"/>
    </row>
    <row r="14" spans="1:9" ht="70.5" customHeight="1">
      <c r="A14" s="89" t="s">
        <v>5</v>
      </c>
      <c r="B14" s="89" t="s">
        <v>6</v>
      </c>
      <c r="C14" s="89" t="s">
        <v>7</v>
      </c>
      <c r="D14" s="95" t="s">
        <v>60</v>
      </c>
      <c r="E14" s="146" t="s">
        <v>164</v>
      </c>
      <c r="F14" s="147" t="s">
        <v>212</v>
      </c>
      <c r="G14" s="148" t="s">
        <v>233</v>
      </c>
      <c r="H14" s="148" t="s">
        <v>297</v>
      </c>
      <c r="I14" s="148" t="s">
        <v>206</v>
      </c>
    </row>
    <row r="15" spans="1:9" ht="15">
      <c r="A15" s="684">
        <v>1</v>
      </c>
      <c r="B15" s="766"/>
      <c r="C15" s="766"/>
      <c r="D15" s="766"/>
      <c r="E15" s="767"/>
      <c r="F15" s="11">
        <v>2</v>
      </c>
      <c r="G15" s="11">
        <v>3</v>
      </c>
      <c r="H15" s="11">
        <v>4</v>
      </c>
      <c r="I15" s="81">
        <v>5</v>
      </c>
    </row>
    <row r="16" spans="1:9" ht="20.25" customHeight="1">
      <c r="A16" s="45"/>
      <c r="B16" s="60"/>
      <c r="C16" s="60"/>
      <c r="D16" s="60"/>
      <c r="E16" s="393" t="s">
        <v>50</v>
      </c>
      <c r="F16" s="394">
        <f>F17+F103</f>
        <v>14257500</v>
      </c>
      <c r="G16" s="394">
        <f>G17+G103</f>
        <v>14257500</v>
      </c>
      <c r="H16" s="394">
        <f>H17+H103</f>
        <v>13181642.309999997</v>
      </c>
      <c r="I16" s="394">
        <f aca="true" t="shared" si="0" ref="I16:I83">H16/G16*100</f>
        <v>92.45409300368225</v>
      </c>
    </row>
    <row r="17" spans="1:9" ht="18.75" customHeight="1">
      <c r="A17" s="399"/>
      <c r="B17" s="400"/>
      <c r="C17" s="401"/>
      <c r="D17" s="401"/>
      <c r="E17" s="395" t="s">
        <v>51</v>
      </c>
      <c r="F17" s="396">
        <f aca="true" t="shared" si="1" ref="F17:H18">F18</f>
        <v>816000</v>
      </c>
      <c r="G17" s="396">
        <f t="shared" si="1"/>
        <v>816000</v>
      </c>
      <c r="H17" s="402">
        <f t="shared" si="1"/>
        <v>766788.2899999999</v>
      </c>
      <c r="I17" s="402">
        <f t="shared" si="0"/>
        <v>93.9691531862745</v>
      </c>
    </row>
    <row r="18" spans="1:9" ht="15">
      <c r="A18" s="403"/>
      <c r="B18" s="404"/>
      <c r="C18" s="405"/>
      <c r="D18" s="405"/>
      <c r="E18" s="397" t="s">
        <v>52</v>
      </c>
      <c r="F18" s="398">
        <f t="shared" si="1"/>
        <v>816000</v>
      </c>
      <c r="G18" s="398">
        <f t="shared" si="1"/>
        <v>816000</v>
      </c>
      <c r="H18" s="398">
        <f t="shared" si="1"/>
        <v>766788.2899999999</v>
      </c>
      <c r="I18" s="398">
        <f t="shared" si="0"/>
        <v>93.9691531862745</v>
      </c>
    </row>
    <row r="19" spans="1:9" ht="30">
      <c r="A19" s="428"/>
      <c r="B19" s="429"/>
      <c r="C19" s="416"/>
      <c r="D19" s="416"/>
      <c r="E19" s="417" t="s">
        <v>195</v>
      </c>
      <c r="F19" s="430">
        <f>F20+F51+F60+F64+F68+F73+F81+F88+F93+F98</f>
        <v>816000</v>
      </c>
      <c r="G19" s="430">
        <f>G20+G51+G60+G64+G68+G73+G81+G88+G93+G98</f>
        <v>816000</v>
      </c>
      <c r="H19" s="430">
        <f>H20+H51+H60+H64+H68+H73+H81+H88+H93+H98</f>
        <v>766788.2899999999</v>
      </c>
      <c r="I19" s="430">
        <f t="shared" si="0"/>
        <v>93.9691531862745</v>
      </c>
    </row>
    <row r="20" spans="1:9" ht="15">
      <c r="A20" s="406"/>
      <c r="B20" s="407"/>
      <c r="C20" s="408"/>
      <c r="D20" s="408"/>
      <c r="E20" s="409" t="s">
        <v>196</v>
      </c>
      <c r="F20" s="410">
        <f>F21</f>
        <v>419000</v>
      </c>
      <c r="G20" s="410">
        <f>G21</f>
        <v>419000</v>
      </c>
      <c r="H20" s="410">
        <f>H21</f>
        <v>405738.86</v>
      </c>
      <c r="I20" s="410">
        <f t="shared" si="0"/>
        <v>96.83505011933174</v>
      </c>
    </row>
    <row r="21" spans="1:9" ht="15">
      <c r="A21" s="50">
        <v>3</v>
      </c>
      <c r="B21" s="51"/>
      <c r="C21" s="52"/>
      <c r="D21" s="52"/>
      <c r="E21" s="53" t="s">
        <v>25</v>
      </c>
      <c r="F21" s="49">
        <f>SUM(F22+F28)</f>
        <v>419000</v>
      </c>
      <c r="G21" s="49">
        <f>SUM(G22+G28)</f>
        <v>419000</v>
      </c>
      <c r="H21" s="49">
        <f>SUM(H22+H28)</f>
        <v>405738.86</v>
      </c>
      <c r="I21" s="49">
        <f t="shared" si="0"/>
        <v>96.83505011933174</v>
      </c>
    </row>
    <row r="22" spans="1:9" ht="15">
      <c r="A22" s="50"/>
      <c r="B22" s="54">
        <v>31</v>
      </c>
      <c r="C22" s="52"/>
      <c r="D22" s="52"/>
      <c r="E22" s="57" t="s">
        <v>26</v>
      </c>
      <c r="F22" s="48">
        <f>SUM(F23:F25)</f>
        <v>109000</v>
      </c>
      <c r="G22" s="48">
        <f>SUM(G23:G25)</f>
        <v>109000</v>
      </c>
      <c r="H22" s="49">
        <f>SUM(H23+H25)</f>
        <v>108209.45</v>
      </c>
      <c r="I22" s="49">
        <f t="shared" si="0"/>
        <v>99.2747247706422</v>
      </c>
    </row>
    <row r="23" spans="1:9" ht="15">
      <c r="A23" s="55"/>
      <c r="B23" s="54"/>
      <c r="C23" s="56">
        <v>311</v>
      </c>
      <c r="D23" s="56"/>
      <c r="E23" s="57" t="s">
        <v>26</v>
      </c>
      <c r="F23" s="48">
        <v>93000</v>
      </c>
      <c r="G23" s="48">
        <v>93000</v>
      </c>
      <c r="H23" s="48">
        <f>SUM(H24)</f>
        <v>92837.17</v>
      </c>
      <c r="I23" s="49">
        <f t="shared" si="0"/>
        <v>99.82491397849462</v>
      </c>
    </row>
    <row r="24" spans="1:9" ht="15">
      <c r="A24" s="55"/>
      <c r="B24" s="54"/>
      <c r="C24" s="56"/>
      <c r="D24" s="56">
        <v>3111</v>
      </c>
      <c r="E24" s="57" t="s">
        <v>80</v>
      </c>
      <c r="F24" s="48"/>
      <c r="G24" s="48"/>
      <c r="H24" s="48">
        <v>92837.17</v>
      </c>
      <c r="I24" s="48"/>
    </row>
    <row r="25" spans="1:9" ht="15">
      <c r="A25" s="55"/>
      <c r="B25" s="51"/>
      <c r="C25" s="56">
        <v>313</v>
      </c>
      <c r="D25" s="56"/>
      <c r="E25" s="57" t="s">
        <v>28</v>
      </c>
      <c r="F25" s="48">
        <v>16000</v>
      </c>
      <c r="G25" s="48">
        <v>16000</v>
      </c>
      <c r="H25" s="48">
        <f>SUM(H26:H27)</f>
        <v>15372.28</v>
      </c>
      <c r="I25" s="48">
        <f t="shared" si="0"/>
        <v>96.07675</v>
      </c>
    </row>
    <row r="26" spans="1:9" ht="15">
      <c r="A26" s="55"/>
      <c r="B26" s="51"/>
      <c r="C26" s="56"/>
      <c r="D26" s="56">
        <v>3132</v>
      </c>
      <c r="E26" s="57" t="s">
        <v>81</v>
      </c>
      <c r="F26" s="48"/>
      <c r="G26" s="48"/>
      <c r="H26" s="48">
        <v>15240.76</v>
      </c>
      <c r="I26" s="48"/>
    </row>
    <row r="27" spans="1:9" ht="15">
      <c r="A27" s="55"/>
      <c r="B27" s="51"/>
      <c r="C27" s="56"/>
      <c r="D27" s="56">
        <v>3133</v>
      </c>
      <c r="E27" s="57" t="s">
        <v>82</v>
      </c>
      <c r="F27" s="48"/>
      <c r="G27" s="48"/>
      <c r="H27" s="48">
        <v>131.52</v>
      </c>
      <c r="I27" s="48"/>
    </row>
    <row r="28" spans="1:9" ht="15">
      <c r="A28" s="55"/>
      <c r="B28" s="54">
        <v>32</v>
      </c>
      <c r="C28" s="52"/>
      <c r="D28" s="52"/>
      <c r="E28" s="53" t="s">
        <v>29</v>
      </c>
      <c r="F28" s="58">
        <f>SUM(F29+F33+F37+F44)</f>
        <v>310000</v>
      </c>
      <c r="G28" s="58">
        <f>SUM(G29+G33+G37+G44)</f>
        <v>310000</v>
      </c>
      <c r="H28" s="58">
        <f>SUM(H29+H33+H37+H42+H44)</f>
        <v>297529.41</v>
      </c>
      <c r="I28" s="58">
        <f t="shared" si="0"/>
        <v>95.97722903225807</v>
      </c>
    </row>
    <row r="29" spans="1:9" ht="15">
      <c r="A29" s="50"/>
      <c r="B29" s="51"/>
      <c r="C29" s="56">
        <v>321</v>
      </c>
      <c r="D29" s="56"/>
      <c r="E29" s="57" t="s">
        <v>53</v>
      </c>
      <c r="F29" s="48">
        <v>11000</v>
      </c>
      <c r="G29" s="48">
        <v>11000</v>
      </c>
      <c r="H29" s="48">
        <f>SUM(H30:H32)</f>
        <v>9239.95</v>
      </c>
      <c r="I29" s="48">
        <f t="shared" si="0"/>
        <v>83.99954545454547</v>
      </c>
    </row>
    <row r="30" spans="1:9" ht="15">
      <c r="A30" s="50"/>
      <c r="B30" s="51"/>
      <c r="C30" s="56"/>
      <c r="D30" s="56">
        <v>3211</v>
      </c>
      <c r="E30" s="57" t="s">
        <v>83</v>
      </c>
      <c r="F30" s="48"/>
      <c r="G30" s="48"/>
      <c r="H30" s="48">
        <v>562.95</v>
      </c>
      <c r="I30" s="48"/>
    </row>
    <row r="31" spans="1:9" ht="15">
      <c r="A31" s="50"/>
      <c r="B31" s="51"/>
      <c r="C31" s="56"/>
      <c r="D31" s="56">
        <v>3213</v>
      </c>
      <c r="E31" s="57" t="s">
        <v>85</v>
      </c>
      <c r="F31" s="48"/>
      <c r="G31" s="48"/>
      <c r="H31" s="48">
        <v>2029</v>
      </c>
      <c r="I31" s="48"/>
    </row>
    <row r="32" spans="1:9" ht="15">
      <c r="A32" s="50"/>
      <c r="B32" s="51"/>
      <c r="C32" s="56"/>
      <c r="D32" s="56">
        <v>3214</v>
      </c>
      <c r="E32" s="57" t="s">
        <v>291</v>
      </c>
      <c r="F32" s="48"/>
      <c r="G32" s="48"/>
      <c r="H32" s="48">
        <v>6648</v>
      </c>
      <c r="I32" s="48"/>
    </row>
    <row r="33" spans="1:9" ht="15">
      <c r="A33" s="55"/>
      <c r="B33" s="54"/>
      <c r="C33" s="56">
        <v>322</v>
      </c>
      <c r="D33" s="56"/>
      <c r="E33" s="57" t="s">
        <v>31</v>
      </c>
      <c r="F33" s="48">
        <v>22000</v>
      </c>
      <c r="G33" s="48">
        <v>22000</v>
      </c>
      <c r="H33" s="48">
        <f>SUM(H34:H36)</f>
        <v>20099.579999999998</v>
      </c>
      <c r="I33" s="48">
        <f t="shared" si="0"/>
        <v>91.36172727272726</v>
      </c>
    </row>
    <row r="34" spans="1:9" ht="15">
      <c r="A34" s="55"/>
      <c r="B34" s="54"/>
      <c r="C34" s="56"/>
      <c r="D34" s="56">
        <v>3223</v>
      </c>
      <c r="E34" s="57" t="s">
        <v>89</v>
      </c>
      <c r="F34" s="48"/>
      <c r="G34" s="48"/>
      <c r="H34" s="48">
        <v>18597.51</v>
      </c>
      <c r="I34" s="48"/>
    </row>
    <row r="35" spans="1:9" ht="15">
      <c r="A35" s="55"/>
      <c r="B35" s="54"/>
      <c r="C35" s="56"/>
      <c r="D35" s="56">
        <v>3224</v>
      </c>
      <c r="E35" s="57" t="s">
        <v>90</v>
      </c>
      <c r="F35" s="48"/>
      <c r="G35" s="48"/>
      <c r="H35" s="48">
        <v>792.2</v>
      </c>
      <c r="I35" s="48"/>
    </row>
    <row r="36" spans="1:9" ht="15">
      <c r="A36" s="55"/>
      <c r="B36" s="54"/>
      <c r="C36" s="56"/>
      <c r="D36" s="56">
        <v>3225</v>
      </c>
      <c r="E36" s="57" t="s">
        <v>109</v>
      </c>
      <c r="F36" s="48"/>
      <c r="G36" s="48"/>
      <c r="H36" s="48">
        <v>709.87</v>
      </c>
      <c r="I36" s="48"/>
    </row>
    <row r="37" spans="1:9" ht="15">
      <c r="A37" s="55"/>
      <c r="B37" s="51"/>
      <c r="C37" s="56">
        <v>323</v>
      </c>
      <c r="D37" s="56"/>
      <c r="E37" s="57" t="s">
        <v>32</v>
      </c>
      <c r="F37" s="48">
        <v>70000</v>
      </c>
      <c r="G37" s="48">
        <v>70000</v>
      </c>
      <c r="H37" s="48">
        <f>SUM(H38:H41)</f>
        <v>64321.689999999995</v>
      </c>
      <c r="I37" s="48">
        <f t="shared" si="0"/>
        <v>91.88812857142857</v>
      </c>
    </row>
    <row r="38" spans="1:9" ht="15">
      <c r="A38" s="55"/>
      <c r="B38" s="51"/>
      <c r="C38" s="56"/>
      <c r="D38" s="56">
        <v>3231</v>
      </c>
      <c r="E38" s="57" t="s">
        <v>91</v>
      </c>
      <c r="F38" s="48"/>
      <c r="G38" s="48"/>
      <c r="H38" s="48">
        <v>5741.43</v>
      </c>
      <c r="I38" s="48"/>
    </row>
    <row r="39" spans="1:9" ht="15">
      <c r="A39" s="55"/>
      <c r="B39" s="51"/>
      <c r="C39" s="56"/>
      <c r="D39" s="56">
        <v>3232</v>
      </c>
      <c r="E39" s="57" t="s">
        <v>92</v>
      </c>
      <c r="F39" s="48"/>
      <c r="G39" s="48"/>
      <c r="H39" s="48">
        <v>11301.63</v>
      </c>
      <c r="I39" s="48"/>
    </row>
    <row r="40" spans="1:9" ht="15">
      <c r="A40" s="55"/>
      <c r="B40" s="51"/>
      <c r="C40" s="56"/>
      <c r="D40" s="56">
        <v>3237</v>
      </c>
      <c r="E40" s="57" t="s">
        <v>95</v>
      </c>
      <c r="F40" s="48"/>
      <c r="G40" s="48"/>
      <c r="H40" s="48">
        <v>42625.88</v>
      </c>
      <c r="I40" s="48"/>
    </row>
    <row r="41" spans="1:9" ht="15">
      <c r="A41" s="55"/>
      <c r="B41" s="51"/>
      <c r="C41" s="56"/>
      <c r="D41" s="56">
        <v>3239</v>
      </c>
      <c r="E41" s="57" t="s">
        <v>97</v>
      </c>
      <c r="F41" s="48"/>
      <c r="G41" s="48"/>
      <c r="H41" s="48">
        <v>4652.75</v>
      </c>
      <c r="I41" s="48"/>
    </row>
    <row r="42" spans="1:9" ht="15">
      <c r="A42" s="55"/>
      <c r="B42" s="51"/>
      <c r="C42" s="56">
        <v>324</v>
      </c>
      <c r="D42" s="56"/>
      <c r="E42" s="57" t="s">
        <v>316</v>
      </c>
      <c r="F42" s="48"/>
      <c r="G42" s="48"/>
      <c r="H42" s="48">
        <v>3061.04</v>
      </c>
      <c r="I42" s="48"/>
    </row>
    <row r="43" spans="1:9" ht="15">
      <c r="A43" s="55"/>
      <c r="B43" s="51"/>
      <c r="C43" s="56"/>
      <c r="D43" s="56">
        <v>3241</v>
      </c>
      <c r="E43" s="57" t="s">
        <v>316</v>
      </c>
      <c r="F43" s="48"/>
      <c r="G43" s="48"/>
      <c r="H43" s="48">
        <v>3061.04</v>
      </c>
      <c r="I43" s="48"/>
    </row>
    <row r="44" spans="1:9" ht="15">
      <c r="A44" s="55"/>
      <c r="B44" s="51"/>
      <c r="C44" s="56">
        <v>329</v>
      </c>
      <c r="D44" s="56"/>
      <c r="E44" s="57" t="s">
        <v>34</v>
      </c>
      <c r="F44" s="48">
        <v>207000</v>
      </c>
      <c r="G44" s="48">
        <v>207000</v>
      </c>
      <c r="H44" s="48">
        <f>SUM(H45:H50)</f>
        <v>200807.15</v>
      </c>
      <c r="I44" s="48">
        <f t="shared" si="0"/>
        <v>97.00828502415459</v>
      </c>
    </row>
    <row r="45" spans="1:9" ht="26.25">
      <c r="A45" s="55"/>
      <c r="B45" s="51"/>
      <c r="C45" s="56"/>
      <c r="D45" s="56">
        <v>3291</v>
      </c>
      <c r="E45" s="57" t="s">
        <v>98</v>
      </c>
      <c r="F45" s="48"/>
      <c r="G45" s="48"/>
      <c r="H45" s="48">
        <v>152755.78</v>
      </c>
      <c r="I45" s="48"/>
    </row>
    <row r="46" spans="1:9" ht="15">
      <c r="A46" s="55"/>
      <c r="B46" s="51"/>
      <c r="C46" s="56"/>
      <c r="D46" s="56">
        <v>3292</v>
      </c>
      <c r="E46" s="57" t="s">
        <v>99</v>
      </c>
      <c r="F46" s="48"/>
      <c r="G46" s="48"/>
      <c r="H46" s="48">
        <v>3647.65</v>
      </c>
      <c r="I46" s="48"/>
    </row>
    <row r="47" spans="1:9" ht="15">
      <c r="A47" s="55"/>
      <c r="B47" s="51"/>
      <c r="C47" s="56"/>
      <c r="D47" s="56">
        <v>3293</v>
      </c>
      <c r="E47" s="57" t="s">
        <v>100</v>
      </c>
      <c r="F47" s="48"/>
      <c r="G47" s="48"/>
      <c r="H47" s="48">
        <v>28984.83</v>
      </c>
      <c r="I47" s="48"/>
    </row>
    <row r="48" spans="1:9" ht="15">
      <c r="A48" s="55"/>
      <c r="B48" s="51"/>
      <c r="C48" s="56"/>
      <c r="D48" s="56">
        <v>3295</v>
      </c>
      <c r="E48" s="57" t="s">
        <v>102</v>
      </c>
      <c r="F48" s="48"/>
      <c r="G48" s="48"/>
      <c r="H48" s="48">
        <v>8511.77</v>
      </c>
      <c r="I48" s="48"/>
    </row>
    <row r="49" spans="1:9" ht="15">
      <c r="A49" s="55"/>
      <c r="B49" s="51"/>
      <c r="C49" s="56"/>
      <c r="D49" s="56">
        <v>3296</v>
      </c>
      <c r="E49" s="57" t="s">
        <v>186</v>
      </c>
      <c r="F49" s="48"/>
      <c r="G49" s="48"/>
      <c r="H49" s="48">
        <v>3850.79</v>
      </c>
      <c r="I49" s="48"/>
    </row>
    <row r="50" spans="1:9" ht="15">
      <c r="A50" s="55"/>
      <c r="B50" s="51"/>
      <c r="C50" s="56"/>
      <c r="D50" s="56">
        <v>3299</v>
      </c>
      <c r="E50" s="57" t="s">
        <v>34</v>
      </c>
      <c r="F50" s="48"/>
      <c r="G50" s="48"/>
      <c r="H50" s="48">
        <v>3056.33</v>
      </c>
      <c r="I50" s="48"/>
    </row>
    <row r="51" spans="1:9" ht="21.75" customHeight="1">
      <c r="A51" s="596"/>
      <c r="B51" s="597"/>
      <c r="C51" s="585"/>
      <c r="D51" s="585"/>
      <c r="E51" s="541" t="s">
        <v>285</v>
      </c>
      <c r="F51" s="512">
        <f aca="true" t="shared" si="2" ref="F51:H52">F52</f>
        <v>55000</v>
      </c>
      <c r="G51" s="512">
        <f t="shared" si="2"/>
        <v>55000</v>
      </c>
      <c r="H51" s="439">
        <f t="shared" si="2"/>
        <v>42590.07</v>
      </c>
      <c r="I51" s="439">
        <f t="shared" si="0"/>
        <v>77.4364909090909</v>
      </c>
    </row>
    <row r="52" spans="1:9" ht="21.75" customHeight="1">
      <c r="A52" s="50">
        <v>3</v>
      </c>
      <c r="B52" s="51"/>
      <c r="C52" s="52"/>
      <c r="D52" s="52"/>
      <c r="E52" s="53" t="s">
        <v>25</v>
      </c>
      <c r="F52" s="20">
        <f t="shared" si="2"/>
        <v>55000</v>
      </c>
      <c r="G52" s="20">
        <f t="shared" si="2"/>
        <v>55000</v>
      </c>
      <c r="H52" s="20">
        <f t="shared" si="2"/>
        <v>42590.07</v>
      </c>
      <c r="I52" s="20">
        <f t="shared" si="0"/>
        <v>77.4364909090909</v>
      </c>
    </row>
    <row r="53" spans="1:9" ht="15">
      <c r="A53" s="59"/>
      <c r="B53" s="60">
        <v>34</v>
      </c>
      <c r="C53" s="52"/>
      <c r="D53" s="52"/>
      <c r="E53" s="53" t="s">
        <v>35</v>
      </c>
      <c r="F53" s="58">
        <f>F54+F57</f>
        <v>55000</v>
      </c>
      <c r="G53" s="58">
        <f>G54+G57</f>
        <v>55000</v>
      </c>
      <c r="H53" s="58">
        <f>H54+H57</f>
        <v>42590.07</v>
      </c>
      <c r="I53" s="58">
        <f t="shared" si="0"/>
        <v>77.4364909090909</v>
      </c>
    </row>
    <row r="54" spans="1:9" ht="15">
      <c r="A54" s="443"/>
      <c r="B54" s="66"/>
      <c r="C54" s="150">
        <v>342</v>
      </c>
      <c r="D54" s="150"/>
      <c r="E54" s="57" t="s">
        <v>184</v>
      </c>
      <c r="F54" s="65">
        <v>20000</v>
      </c>
      <c r="G54" s="65">
        <v>20000</v>
      </c>
      <c r="H54" s="65">
        <f>SUM(H55:H56)</f>
        <v>3860.26</v>
      </c>
      <c r="I54" s="65">
        <f t="shared" si="0"/>
        <v>19.3013</v>
      </c>
    </row>
    <row r="55" spans="1:9" ht="15.75" customHeight="1">
      <c r="A55" s="443"/>
      <c r="B55" s="66"/>
      <c r="C55" s="150"/>
      <c r="D55" s="150">
        <v>3423</v>
      </c>
      <c r="E55" s="57" t="s">
        <v>315</v>
      </c>
      <c r="F55" s="65"/>
      <c r="G55" s="65"/>
      <c r="H55" s="65">
        <v>2578.94</v>
      </c>
      <c r="I55" s="65"/>
    </row>
    <row r="56" spans="1:9" ht="15.75" customHeight="1">
      <c r="A56" s="443"/>
      <c r="B56" s="66"/>
      <c r="C56" s="150"/>
      <c r="D56" s="150">
        <v>3433</v>
      </c>
      <c r="E56" s="57" t="s">
        <v>104</v>
      </c>
      <c r="F56" s="65"/>
      <c r="G56" s="65"/>
      <c r="H56" s="65">
        <v>1281.32</v>
      </c>
      <c r="I56" s="65"/>
    </row>
    <row r="57" spans="1:9" ht="15">
      <c r="A57" s="59"/>
      <c r="B57" s="46"/>
      <c r="C57" s="56">
        <v>343</v>
      </c>
      <c r="D57" s="56"/>
      <c r="E57" s="57" t="s">
        <v>36</v>
      </c>
      <c r="F57" s="48">
        <v>35000</v>
      </c>
      <c r="G57" s="48">
        <v>35000</v>
      </c>
      <c r="H57" s="48">
        <f>H58+H59</f>
        <v>38729.81</v>
      </c>
      <c r="I57" s="48">
        <f t="shared" si="0"/>
        <v>110.6566</v>
      </c>
    </row>
    <row r="58" spans="1:9" ht="15">
      <c r="A58" s="59"/>
      <c r="B58" s="46"/>
      <c r="C58" s="56"/>
      <c r="D58" s="56">
        <v>3431</v>
      </c>
      <c r="E58" s="57" t="s">
        <v>103</v>
      </c>
      <c r="F58" s="48"/>
      <c r="G58" s="48"/>
      <c r="H58" s="48">
        <v>10401.93</v>
      </c>
      <c r="I58" s="48"/>
    </row>
    <row r="59" spans="1:9" ht="15">
      <c r="A59" s="59"/>
      <c r="B59" s="46"/>
      <c r="C59" s="56"/>
      <c r="D59" s="56">
        <v>3434</v>
      </c>
      <c r="E59" s="57" t="s">
        <v>126</v>
      </c>
      <c r="F59" s="48"/>
      <c r="G59" s="48"/>
      <c r="H59" s="48">
        <v>28327.88</v>
      </c>
      <c r="I59" s="48"/>
    </row>
    <row r="60" spans="1:9" ht="26.25">
      <c r="A60" s="592"/>
      <c r="B60" s="593"/>
      <c r="C60" s="594"/>
      <c r="D60" s="594"/>
      <c r="E60" s="541" t="s">
        <v>284</v>
      </c>
      <c r="F60" s="512">
        <f aca="true" t="shared" si="3" ref="F60:H61">F61</f>
        <v>5000</v>
      </c>
      <c r="G60" s="512">
        <f t="shared" si="3"/>
        <v>5000</v>
      </c>
      <c r="H60" s="512">
        <f t="shared" si="3"/>
        <v>0</v>
      </c>
      <c r="I60" s="512">
        <f t="shared" si="0"/>
        <v>0</v>
      </c>
    </row>
    <row r="61" spans="1:9" ht="15">
      <c r="A61" s="50">
        <v>3</v>
      </c>
      <c r="B61" s="51"/>
      <c r="C61" s="52"/>
      <c r="D61" s="52"/>
      <c r="E61" s="53" t="s">
        <v>24</v>
      </c>
      <c r="F61" s="58">
        <f t="shared" si="3"/>
        <v>5000</v>
      </c>
      <c r="G61" s="58">
        <f t="shared" si="3"/>
        <v>5000</v>
      </c>
      <c r="H61" s="58">
        <f t="shared" si="3"/>
        <v>0</v>
      </c>
      <c r="I61" s="58">
        <f t="shared" si="0"/>
        <v>0</v>
      </c>
    </row>
    <row r="62" spans="1:9" ht="15">
      <c r="A62" s="55"/>
      <c r="B62" s="54">
        <v>32</v>
      </c>
      <c r="C62" s="52"/>
      <c r="D62" s="52"/>
      <c r="E62" s="53" t="s">
        <v>29</v>
      </c>
      <c r="F62" s="58">
        <f>F63</f>
        <v>5000</v>
      </c>
      <c r="G62" s="58">
        <f>G63</f>
        <v>5000</v>
      </c>
      <c r="H62" s="58">
        <v>0</v>
      </c>
      <c r="I62" s="58">
        <f t="shared" si="0"/>
        <v>0</v>
      </c>
    </row>
    <row r="63" spans="1:9" ht="15">
      <c r="A63" s="55"/>
      <c r="B63" s="51"/>
      <c r="C63" s="56">
        <v>329</v>
      </c>
      <c r="D63" s="56"/>
      <c r="E63" s="57" t="s">
        <v>34</v>
      </c>
      <c r="F63" s="48">
        <v>5000</v>
      </c>
      <c r="G63" s="48">
        <v>5000</v>
      </c>
      <c r="H63" s="48">
        <v>0</v>
      </c>
      <c r="I63" s="48">
        <f t="shared" si="0"/>
        <v>0</v>
      </c>
    </row>
    <row r="64" spans="1:9" ht="15">
      <c r="A64" s="592"/>
      <c r="B64" s="593"/>
      <c r="C64" s="589"/>
      <c r="D64" s="589"/>
      <c r="E64" s="541" t="s">
        <v>283</v>
      </c>
      <c r="F64" s="512">
        <f aca="true" t="shared" si="4" ref="F64:G66">F65</f>
        <v>11300</v>
      </c>
      <c r="G64" s="512">
        <f t="shared" si="4"/>
        <v>11300</v>
      </c>
      <c r="H64" s="512">
        <f>H65</f>
        <v>11300</v>
      </c>
      <c r="I64" s="595">
        <f t="shared" si="0"/>
        <v>100</v>
      </c>
    </row>
    <row r="65" spans="1:9" ht="15">
      <c r="A65" s="50">
        <v>3</v>
      </c>
      <c r="B65" s="51"/>
      <c r="C65" s="52"/>
      <c r="D65" s="52"/>
      <c r="E65" s="53" t="s">
        <v>24</v>
      </c>
      <c r="F65" s="58">
        <f t="shared" si="4"/>
        <v>11300</v>
      </c>
      <c r="G65" s="58">
        <f t="shared" si="4"/>
        <v>11300</v>
      </c>
      <c r="H65" s="58">
        <f>H66</f>
        <v>11300</v>
      </c>
      <c r="I65" s="58">
        <f t="shared" si="0"/>
        <v>100</v>
      </c>
    </row>
    <row r="66" spans="1:9" ht="15">
      <c r="A66" s="59"/>
      <c r="B66" s="60">
        <v>38</v>
      </c>
      <c r="C66" s="52"/>
      <c r="D66" s="52"/>
      <c r="E66" s="53" t="s">
        <v>39</v>
      </c>
      <c r="F66" s="58">
        <f t="shared" si="4"/>
        <v>11300</v>
      </c>
      <c r="G66" s="58">
        <f t="shared" si="4"/>
        <v>11300</v>
      </c>
      <c r="H66" s="58">
        <f>SUM(H67)</f>
        <v>11300</v>
      </c>
      <c r="I66" s="58">
        <f t="shared" si="0"/>
        <v>100</v>
      </c>
    </row>
    <row r="67" spans="1:9" ht="15">
      <c r="A67" s="59"/>
      <c r="B67" s="46"/>
      <c r="C67" s="56">
        <v>381</v>
      </c>
      <c r="D67" s="56"/>
      <c r="E67" s="57" t="s">
        <v>40</v>
      </c>
      <c r="F67" s="48">
        <v>11300</v>
      </c>
      <c r="G67" s="48">
        <v>11300</v>
      </c>
      <c r="H67" s="65">
        <v>11300</v>
      </c>
      <c r="I67" s="48">
        <f t="shared" si="0"/>
        <v>100</v>
      </c>
    </row>
    <row r="68" spans="1:9" ht="21" customHeight="1">
      <c r="A68" s="509"/>
      <c r="B68" s="510"/>
      <c r="C68" s="589"/>
      <c r="D68" s="589"/>
      <c r="E68" s="541" t="s">
        <v>282</v>
      </c>
      <c r="F68" s="512">
        <f aca="true" t="shared" si="5" ref="F68:H69">F69</f>
        <v>65000</v>
      </c>
      <c r="G68" s="512">
        <f t="shared" si="5"/>
        <v>65000</v>
      </c>
      <c r="H68" s="512">
        <f t="shared" si="5"/>
        <v>60787.5</v>
      </c>
      <c r="I68" s="512">
        <f t="shared" si="0"/>
        <v>93.51923076923076</v>
      </c>
    </row>
    <row r="69" spans="1:9" ht="15">
      <c r="A69" s="62">
        <v>3</v>
      </c>
      <c r="B69" s="46"/>
      <c r="C69" s="52"/>
      <c r="D69" s="212"/>
      <c r="E69" s="53" t="s">
        <v>24</v>
      </c>
      <c r="F69" s="58">
        <f t="shared" si="5"/>
        <v>65000</v>
      </c>
      <c r="G69" s="58">
        <f t="shared" si="5"/>
        <v>65000</v>
      </c>
      <c r="H69" s="20">
        <f t="shared" si="5"/>
        <v>60787.5</v>
      </c>
      <c r="I69" s="20">
        <f t="shared" si="0"/>
        <v>93.51923076923076</v>
      </c>
    </row>
    <row r="70" spans="1:9" ht="15">
      <c r="A70" s="62"/>
      <c r="B70" s="60">
        <v>32</v>
      </c>
      <c r="C70" s="52"/>
      <c r="D70" s="212"/>
      <c r="E70" s="53" t="s">
        <v>29</v>
      </c>
      <c r="F70" s="58">
        <f>SUM(F71:F72)</f>
        <v>65000</v>
      </c>
      <c r="G70" s="58">
        <f>SUM(G71)</f>
        <v>65000</v>
      </c>
      <c r="H70" s="20">
        <f>SUM(H71)</f>
        <v>60787.5</v>
      </c>
      <c r="I70" s="20">
        <f t="shared" si="0"/>
        <v>93.51923076923076</v>
      </c>
    </row>
    <row r="71" spans="1:9" ht="15">
      <c r="A71" s="444"/>
      <c r="B71" s="66"/>
      <c r="C71" s="150">
        <v>323</v>
      </c>
      <c r="D71" s="445"/>
      <c r="E71" s="57" t="s">
        <v>32</v>
      </c>
      <c r="F71" s="65">
        <v>65000</v>
      </c>
      <c r="G71" s="65">
        <v>65000</v>
      </c>
      <c r="H71" s="436">
        <v>60787.5</v>
      </c>
      <c r="I71" s="436">
        <f t="shared" si="0"/>
        <v>93.51923076923076</v>
      </c>
    </row>
    <row r="72" spans="1:9" ht="15">
      <c r="A72" s="62"/>
      <c r="B72" s="66"/>
      <c r="C72" s="150"/>
      <c r="D72" s="56">
        <v>3233</v>
      </c>
      <c r="E72" s="57" t="s">
        <v>93</v>
      </c>
      <c r="F72" s="65">
        <v>0</v>
      </c>
      <c r="G72" s="65">
        <v>0</v>
      </c>
      <c r="H72" s="436">
        <v>60787.5</v>
      </c>
      <c r="I72" s="436"/>
    </row>
    <row r="73" spans="1:9" ht="20.25" customHeight="1">
      <c r="A73" s="587"/>
      <c r="B73" s="438"/>
      <c r="C73" s="591"/>
      <c r="D73" s="588"/>
      <c r="E73" s="541" t="s">
        <v>281</v>
      </c>
      <c r="F73" s="439">
        <f>F74</f>
        <v>50000</v>
      </c>
      <c r="G73" s="439">
        <f>G74</f>
        <v>50000</v>
      </c>
      <c r="H73" s="439">
        <f>H74</f>
        <v>39837.8</v>
      </c>
      <c r="I73" s="439">
        <f t="shared" si="0"/>
        <v>79.6756</v>
      </c>
    </row>
    <row r="74" spans="1:9" ht="15">
      <c r="A74" s="569">
        <v>3</v>
      </c>
      <c r="B74" s="572"/>
      <c r="C74" s="52"/>
      <c r="D74" s="212"/>
      <c r="E74" s="53" t="s">
        <v>24</v>
      </c>
      <c r="F74" s="58">
        <f>F75+F78</f>
        <v>50000</v>
      </c>
      <c r="G74" s="58">
        <f>G75+G78</f>
        <v>50000</v>
      </c>
      <c r="H74" s="20">
        <f>H75+H78</f>
        <v>39837.8</v>
      </c>
      <c r="I74" s="20">
        <f t="shared" si="0"/>
        <v>79.6756</v>
      </c>
    </row>
    <row r="75" spans="1:9" ht="15">
      <c r="A75" s="569"/>
      <c r="B75" s="572">
        <v>32</v>
      </c>
      <c r="C75" s="52"/>
      <c r="D75" s="212"/>
      <c r="E75" s="53" t="s">
        <v>29</v>
      </c>
      <c r="F75" s="58">
        <f>F76</f>
        <v>35000</v>
      </c>
      <c r="G75" s="58">
        <f>G76</f>
        <v>35000</v>
      </c>
      <c r="H75" s="20">
        <f>H76</f>
        <v>29837.8</v>
      </c>
      <c r="I75" s="20">
        <f t="shared" si="0"/>
        <v>85.25085714285714</v>
      </c>
    </row>
    <row r="76" spans="1:9" ht="15">
      <c r="A76" s="569"/>
      <c r="B76" s="570"/>
      <c r="C76" s="56">
        <v>329</v>
      </c>
      <c r="D76" s="212"/>
      <c r="E76" s="57" t="s">
        <v>34</v>
      </c>
      <c r="F76" s="65">
        <v>35000</v>
      </c>
      <c r="G76" s="65">
        <v>35000</v>
      </c>
      <c r="H76" s="436">
        <v>29837.8</v>
      </c>
      <c r="I76" s="436">
        <f t="shared" si="0"/>
        <v>85.25085714285714</v>
      </c>
    </row>
    <row r="77" spans="1:9" ht="15">
      <c r="A77" s="569"/>
      <c r="B77" s="570"/>
      <c r="C77" s="56"/>
      <c r="D77" s="150">
        <v>3299</v>
      </c>
      <c r="E77" s="57" t="s">
        <v>34</v>
      </c>
      <c r="F77" s="65"/>
      <c r="G77" s="65"/>
      <c r="H77" s="436">
        <v>29837.8</v>
      </c>
      <c r="I77" s="436"/>
    </row>
    <row r="78" spans="1:9" ht="15">
      <c r="A78" s="68"/>
      <c r="B78" s="69">
        <v>38</v>
      </c>
      <c r="C78" s="52"/>
      <c r="D78" s="212"/>
      <c r="E78" s="53" t="s">
        <v>39</v>
      </c>
      <c r="F78" s="58">
        <v>15000</v>
      </c>
      <c r="G78" s="58">
        <v>15000</v>
      </c>
      <c r="H78" s="20">
        <v>10000</v>
      </c>
      <c r="I78" s="20">
        <f t="shared" si="0"/>
        <v>66.66666666666666</v>
      </c>
    </row>
    <row r="79" spans="1:9" ht="15">
      <c r="A79" s="556"/>
      <c r="B79" s="555"/>
      <c r="C79" s="56">
        <v>381</v>
      </c>
      <c r="D79" s="212"/>
      <c r="E79" s="57" t="s">
        <v>40</v>
      </c>
      <c r="F79" s="48">
        <v>15000</v>
      </c>
      <c r="G79" s="65">
        <v>15000</v>
      </c>
      <c r="H79" s="436">
        <v>10000</v>
      </c>
      <c r="I79" s="436">
        <f t="shared" si="0"/>
        <v>66.66666666666666</v>
      </c>
    </row>
    <row r="80" spans="1:9" ht="15">
      <c r="A80" s="556"/>
      <c r="B80" s="555"/>
      <c r="C80" s="56"/>
      <c r="D80" s="150">
        <v>3811</v>
      </c>
      <c r="E80" s="57" t="s">
        <v>107</v>
      </c>
      <c r="F80" s="48"/>
      <c r="G80" s="65"/>
      <c r="H80" s="436">
        <v>10000</v>
      </c>
      <c r="I80" s="436"/>
    </row>
    <row r="81" spans="1:9" ht="20.25" customHeight="1">
      <c r="A81" s="509"/>
      <c r="B81" s="510"/>
      <c r="C81" s="589"/>
      <c r="D81" s="588"/>
      <c r="E81" s="541" t="s">
        <v>280</v>
      </c>
      <c r="F81" s="512">
        <f aca="true" t="shared" si="6" ref="F81:H82">F82</f>
        <v>78700</v>
      </c>
      <c r="G81" s="512">
        <f t="shared" si="6"/>
        <v>78700</v>
      </c>
      <c r="H81" s="439">
        <f t="shared" si="6"/>
        <v>79334.47</v>
      </c>
      <c r="I81" s="439">
        <f t="shared" si="0"/>
        <v>100.8061880559085</v>
      </c>
    </row>
    <row r="82" spans="1:9" ht="15">
      <c r="A82" s="62">
        <v>3</v>
      </c>
      <c r="B82" s="46"/>
      <c r="C82" s="52"/>
      <c r="D82" s="212"/>
      <c r="E82" s="53" t="s">
        <v>24</v>
      </c>
      <c r="F82" s="58">
        <f t="shared" si="6"/>
        <v>78700</v>
      </c>
      <c r="G82" s="58">
        <f t="shared" si="6"/>
        <v>78700</v>
      </c>
      <c r="H82" s="20">
        <f t="shared" si="6"/>
        <v>79334.47</v>
      </c>
      <c r="I82" s="20">
        <f t="shared" si="0"/>
        <v>100.8061880559085</v>
      </c>
    </row>
    <row r="83" spans="1:9" ht="15">
      <c r="A83" s="62"/>
      <c r="B83" s="60">
        <v>32</v>
      </c>
      <c r="C83" s="52"/>
      <c r="D83" s="212"/>
      <c r="E83" s="53" t="s">
        <v>29</v>
      </c>
      <c r="F83" s="58">
        <f>SUM(F84:F86)</f>
        <v>78700</v>
      </c>
      <c r="G83" s="58">
        <f>SUM(G84:G86)</f>
        <v>78700</v>
      </c>
      <c r="H83" s="20">
        <f>SUM(H84+H86)</f>
        <v>79334.47</v>
      </c>
      <c r="I83" s="20">
        <f t="shared" si="0"/>
        <v>100.8061880559085</v>
      </c>
    </row>
    <row r="84" spans="1:9" ht="15">
      <c r="A84" s="62"/>
      <c r="B84" s="60"/>
      <c r="C84" s="150">
        <v>323</v>
      </c>
      <c r="D84" s="212"/>
      <c r="E84" s="57" t="s">
        <v>32</v>
      </c>
      <c r="F84" s="65">
        <v>8000</v>
      </c>
      <c r="G84" s="65">
        <v>8000</v>
      </c>
      <c r="H84" s="436">
        <v>9126.58</v>
      </c>
      <c r="I84" s="436">
        <f aca="true" t="shared" si="7" ref="I84:I154">H84/G84*100</f>
        <v>114.08225</v>
      </c>
    </row>
    <row r="85" spans="1:9" ht="15">
      <c r="A85" s="62"/>
      <c r="B85" s="60"/>
      <c r="C85" s="150"/>
      <c r="D85" s="56">
        <v>3237</v>
      </c>
      <c r="E85" s="57" t="s">
        <v>95</v>
      </c>
      <c r="F85" s="65"/>
      <c r="G85" s="65"/>
      <c r="H85" s="436">
        <v>9126.58</v>
      </c>
      <c r="I85" s="436"/>
    </row>
    <row r="86" spans="1:9" ht="15">
      <c r="A86" s="63"/>
      <c r="B86" s="46"/>
      <c r="C86" s="56">
        <v>329</v>
      </c>
      <c r="D86" s="212"/>
      <c r="E86" s="57" t="s">
        <v>34</v>
      </c>
      <c r="F86" s="65">
        <v>70700</v>
      </c>
      <c r="G86" s="65">
        <v>70700</v>
      </c>
      <c r="H86" s="436">
        <v>70207.89</v>
      </c>
      <c r="I86" s="436">
        <f t="shared" si="7"/>
        <v>99.30394625176804</v>
      </c>
    </row>
    <row r="87" spans="1:9" ht="15">
      <c r="A87" s="569"/>
      <c r="B87" s="570"/>
      <c r="C87" s="56"/>
      <c r="D87" s="150">
        <v>3299</v>
      </c>
      <c r="E87" s="57" t="s">
        <v>34</v>
      </c>
      <c r="F87" s="65"/>
      <c r="G87" s="65"/>
      <c r="H87" s="436">
        <v>70207.89</v>
      </c>
      <c r="I87" s="436"/>
    </row>
    <row r="88" spans="1:9" ht="20.25" customHeight="1">
      <c r="A88" s="509"/>
      <c r="B88" s="510"/>
      <c r="C88" s="589"/>
      <c r="D88" s="588"/>
      <c r="E88" s="541" t="s">
        <v>279</v>
      </c>
      <c r="F88" s="512">
        <f aca="true" t="shared" si="8" ref="F88:H89">F89</f>
        <v>30000</v>
      </c>
      <c r="G88" s="512">
        <f t="shared" si="8"/>
        <v>30000</v>
      </c>
      <c r="H88" s="439">
        <f t="shared" si="8"/>
        <v>25400</v>
      </c>
      <c r="I88" s="439">
        <f t="shared" si="7"/>
        <v>84.66666666666667</v>
      </c>
    </row>
    <row r="89" spans="1:9" s="1" customFormat="1" ht="15">
      <c r="A89" s="62">
        <v>3</v>
      </c>
      <c r="B89" s="46"/>
      <c r="C89" s="52"/>
      <c r="D89" s="61"/>
      <c r="E89" s="53" t="s">
        <v>24</v>
      </c>
      <c r="F89" s="58">
        <f t="shared" si="8"/>
        <v>30000</v>
      </c>
      <c r="G89" s="58">
        <f t="shared" si="8"/>
        <v>30000</v>
      </c>
      <c r="H89" s="28">
        <f t="shared" si="8"/>
        <v>25400</v>
      </c>
      <c r="I89" s="28">
        <f t="shared" si="7"/>
        <v>84.66666666666667</v>
      </c>
    </row>
    <row r="90" spans="1:9" ht="15">
      <c r="A90" s="62"/>
      <c r="B90" s="60">
        <v>32</v>
      </c>
      <c r="C90" s="52"/>
      <c r="D90" s="52"/>
      <c r="E90" s="53" t="s">
        <v>29</v>
      </c>
      <c r="F90" s="58">
        <f>SUM(F91:F91)</f>
        <v>30000</v>
      </c>
      <c r="G90" s="58">
        <f>SUM(G91:G91)</f>
        <v>30000</v>
      </c>
      <c r="H90" s="58">
        <f>SUM(H91:H91)</f>
        <v>25400</v>
      </c>
      <c r="I90" s="58">
        <f t="shared" si="7"/>
        <v>84.66666666666667</v>
      </c>
    </row>
    <row r="91" spans="1:9" ht="15">
      <c r="A91" s="63"/>
      <c r="B91" s="46"/>
      <c r="C91" s="56">
        <v>329</v>
      </c>
      <c r="D91" s="150"/>
      <c r="E91" s="57" t="s">
        <v>34</v>
      </c>
      <c r="F91" s="65">
        <v>30000</v>
      </c>
      <c r="G91" s="65">
        <v>30000</v>
      </c>
      <c r="H91" s="65">
        <v>25400</v>
      </c>
      <c r="I91" s="65">
        <f t="shared" si="7"/>
        <v>84.66666666666667</v>
      </c>
    </row>
    <row r="92" spans="1:9" ht="15">
      <c r="A92" s="63"/>
      <c r="B92" s="46"/>
      <c r="C92" s="56"/>
      <c r="D92" s="150">
        <v>3294</v>
      </c>
      <c r="E92" s="57" t="s">
        <v>101</v>
      </c>
      <c r="F92" s="65"/>
      <c r="G92" s="65"/>
      <c r="H92" s="65">
        <v>25400</v>
      </c>
      <c r="I92" s="65"/>
    </row>
    <row r="93" spans="1:9" ht="20.25" customHeight="1">
      <c r="A93" s="547"/>
      <c r="B93" s="548"/>
      <c r="C93" s="548"/>
      <c r="D93" s="548"/>
      <c r="E93" s="559" t="s">
        <v>278</v>
      </c>
      <c r="F93" s="580">
        <f aca="true" t="shared" si="9" ref="F93:H94">F94</f>
        <v>12000</v>
      </c>
      <c r="G93" s="580">
        <f t="shared" si="9"/>
        <v>12000</v>
      </c>
      <c r="H93" s="439">
        <f t="shared" si="9"/>
        <v>11799.59</v>
      </c>
      <c r="I93" s="439">
        <f t="shared" si="7"/>
        <v>98.32991666666668</v>
      </c>
    </row>
    <row r="94" spans="1:9" ht="15">
      <c r="A94" s="68">
        <v>3</v>
      </c>
      <c r="B94" s="69"/>
      <c r="C94" s="69"/>
      <c r="D94" s="69"/>
      <c r="E94" s="47" t="s">
        <v>24</v>
      </c>
      <c r="F94" s="58">
        <f t="shared" si="9"/>
        <v>12000</v>
      </c>
      <c r="G94" s="58">
        <f t="shared" si="9"/>
        <v>12000</v>
      </c>
      <c r="H94" s="58">
        <f t="shared" si="9"/>
        <v>11799.59</v>
      </c>
      <c r="I94" s="58">
        <f t="shared" si="7"/>
        <v>98.32991666666668</v>
      </c>
    </row>
    <row r="95" spans="1:9" ht="15">
      <c r="A95" s="68"/>
      <c r="B95" s="69">
        <v>38</v>
      </c>
      <c r="C95" s="69"/>
      <c r="D95" s="69"/>
      <c r="E95" s="47" t="s">
        <v>39</v>
      </c>
      <c r="F95" s="58">
        <f>F96</f>
        <v>12000</v>
      </c>
      <c r="G95" s="58">
        <f>G96</f>
        <v>12000</v>
      </c>
      <c r="H95" s="58">
        <f>SUM(H96)</f>
        <v>11799.59</v>
      </c>
      <c r="I95" s="58">
        <f t="shared" si="7"/>
        <v>98.32991666666668</v>
      </c>
    </row>
    <row r="96" spans="1:9" ht="15">
      <c r="A96" s="43"/>
      <c r="B96" s="44"/>
      <c r="C96" s="44">
        <v>381</v>
      </c>
      <c r="D96" s="44"/>
      <c r="E96" s="437" t="s">
        <v>40</v>
      </c>
      <c r="F96" s="65">
        <v>12000</v>
      </c>
      <c r="G96" s="65">
        <v>12000</v>
      </c>
      <c r="H96" s="65">
        <f>SUM(H97)</f>
        <v>11799.59</v>
      </c>
      <c r="I96" s="65">
        <f t="shared" si="7"/>
        <v>98.32991666666668</v>
      </c>
    </row>
    <row r="97" spans="1:9" ht="15">
      <c r="A97" s="43"/>
      <c r="B97" s="44"/>
      <c r="C97" s="44"/>
      <c r="D97" s="44">
        <v>3831</v>
      </c>
      <c r="E97" s="437" t="s">
        <v>207</v>
      </c>
      <c r="F97" s="65"/>
      <c r="G97" s="65"/>
      <c r="H97" s="65">
        <v>11799.59</v>
      </c>
      <c r="I97" s="65"/>
    </row>
    <row r="98" spans="1:9" ht="26.25">
      <c r="A98" s="547"/>
      <c r="B98" s="548"/>
      <c r="C98" s="548"/>
      <c r="D98" s="590"/>
      <c r="E98" s="559" t="s">
        <v>277</v>
      </c>
      <c r="F98" s="439">
        <f aca="true" t="shared" si="10" ref="F98:H100">F99</f>
        <v>90000</v>
      </c>
      <c r="G98" s="439">
        <f t="shared" si="10"/>
        <v>90000</v>
      </c>
      <c r="H98" s="439">
        <f t="shared" si="10"/>
        <v>90000</v>
      </c>
      <c r="I98" s="439">
        <f t="shared" si="7"/>
        <v>100</v>
      </c>
    </row>
    <row r="99" spans="1:9" ht="15">
      <c r="A99" s="68">
        <v>5</v>
      </c>
      <c r="B99" s="69"/>
      <c r="C99" s="69"/>
      <c r="D99" s="446"/>
      <c r="E99" s="47" t="s">
        <v>133</v>
      </c>
      <c r="F99" s="58">
        <f t="shared" si="10"/>
        <v>90000</v>
      </c>
      <c r="G99" s="58">
        <f t="shared" si="10"/>
        <v>90000</v>
      </c>
      <c r="H99" s="58">
        <f t="shared" si="10"/>
        <v>90000</v>
      </c>
      <c r="I99" s="58">
        <f t="shared" si="7"/>
        <v>100</v>
      </c>
    </row>
    <row r="100" spans="1:9" ht="15">
      <c r="A100" s="68"/>
      <c r="B100" s="69">
        <v>53</v>
      </c>
      <c r="C100" s="69"/>
      <c r="D100" s="446"/>
      <c r="E100" s="47" t="s">
        <v>134</v>
      </c>
      <c r="F100" s="58">
        <f t="shared" si="10"/>
        <v>90000</v>
      </c>
      <c r="G100" s="58">
        <f t="shared" si="10"/>
        <v>90000</v>
      </c>
      <c r="H100" s="58">
        <f t="shared" si="10"/>
        <v>90000</v>
      </c>
      <c r="I100" s="58">
        <f t="shared" si="7"/>
        <v>100</v>
      </c>
    </row>
    <row r="101" spans="1:9" ht="15">
      <c r="A101" s="43"/>
      <c r="B101" s="44"/>
      <c r="C101" s="44">
        <v>532</v>
      </c>
      <c r="D101" s="44"/>
      <c r="E101" s="437" t="s">
        <v>197</v>
      </c>
      <c r="F101" s="65">
        <v>90000</v>
      </c>
      <c r="G101" s="65">
        <v>90000</v>
      </c>
      <c r="H101" s="65">
        <v>90000</v>
      </c>
      <c r="I101" s="65">
        <f t="shared" si="7"/>
        <v>100</v>
      </c>
    </row>
    <row r="102" spans="1:9" ht="15">
      <c r="A102" s="43"/>
      <c r="B102" s="44"/>
      <c r="C102" s="44"/>
      <c r="D102" s="44">
        <v>5321</v>
      </c>
      <c r="E102" s="437" t="s">
        <v>197</v>
      </c>
      <c r="F102" s="65"/>
      <c r="G102" s="65"/>
      <c r="H102" s="65">
        <v>90000</v>
      </c>
      <c r="I102" s="65"/>
    </row>
    <row r="103" spans="1:9" ht="23.25" customHeight="1">
      <c r="A103" s="413"/>
      <c r="B103" s="418"/>
      <c r="C103" s="419"/>
      <c r="D103" s="419"/>
      <c r="E103" s="420" t="s">
        <v>54</v>
      </c>
      <c r="F103" s="421">
        <f>F104</f>
        <v>13441500</v>
      </c>
      <c r="G103" s="421">
        <f>G104</f>
        <v>13441500</v>
      </c>
      <c r="H103" s="421">
        <f>H104</f>
        <v>12414854.019999998</v>
      </c>
      <c r="I103" s="421">
        <f t="shared" si="7"/>
        <v>92.36211747200832</v>
      </c>
    </row>
    <row r="104" spans="1:9" ht="21.75" customHeight="1">
      <c r="A104" s="422"/>
      <c r="B104" s="423"/>
      <c r="C104" s="424"/>
      <c r="D104" s="424"/>
      <c r="E104" s="425" t="s">
        <v>55</v>
      </c>
      <c r="F104" s="426">
        <f>F105+F156+F212+F245+F284+F300+F318+F340+F368+F374+F386</f>
        <v>13441500</v>
      </c>
      <c r="G104" s="426">
        <f>G105+G156+G212+G245+G284+G300+G318+G340+G368+G374+G386</f>
        <v>13441500</v>
      </c>
      <c r="H104" s="426">
        <f>H105+H156+H212+H245+H284+H300+H318+H340+H368+H374+H386</f>
        <v>12414854.019999998</v>
      </c>
      <c r="I104" s="426">
        <f t="shared" si="7"/>
        <v>92.36211747200832</v>
      </c>
    </row>
    <row r="105" spans="1:9" ht="30">
      <c r="A105" s="537"/>
      <c r="B105" s="538"/>
      <c r="C105" s="582"/>
      <c r="D105" s="582"/>
      <c r="E105" s="507" t="s">
        <v>198</v>
      </c>
      <c r="F105" s="583">
        <f>F106+F139+F145</f>
        <v>390500</v>
      </c>
      <c r="G105" s="583">
        <f>G106+G139+G145</f>
        <v>407500</v>
      </c>
      <c r="H105" s="583">
        <f>H106+H139+H145</f>
        <v>394554.00999999995</v>
      </c>
      <c r="I105" s="583">
        <f t="shared" si="7"/>
        <v>96.82306993865029</v>
      </c>
    </row>
    <row r="106" spans="1:9" ht="23.25" customHeight="1">
      <c r="A106" s="509"/>
      <c r="B106" s="510"/>
      <c r="C106" s="584"/>
      <c r="D106" s="584"/>
      <c r="E106" s="541" t="s">
        <v>199</v>
      </c>
      <c r="F106" s="512">
        <f>F107</f>
        <v>342500</v>
      </c>
      <c r="G106" s="512">
        <f>G107</f>
        <v>342500</v>
      </c>
      <c r="H106" s="512">
        <f>H107</f>
        <v>330966.93999999994</v>
      </c>
      <c r="I106" s="512">
        <f t="shared" si="7"/>
        <v>96.63268321167881</v>
      </c>
    </row>
    <row r="107" spans="1:9" ht="15">
      <c r="A107" s="45">
        <v>3</v>
      </c>
      <c r="B107" s="60"/>
      <c r="C107" s="52"/>
      <c r="D107" s="52"/>
      <c r="E107" s="53" t="s">
        <v>24</v>
      </c>
      <c r="F107" s="58">
        <f>F108+F116+F136</f>
        <v>342500</v>
      </c>
      <c r="G107" s="58">
        <f>G108+G116+G136</f>
        <v>342500</v>
      </c>
      <c r="H107" s="58">
        <f>H108+H116+H136</f>
        <v>330966.93999999994</v>
      </c>
      <c r="I107" s="58">
        <f t="shared" si="7"/>
        <v>96.63268321167881</v>
      </c>
    </row>
    <row r="108" spans="1:9" ht="15">
      <c r="A108" s="59"/>
      <c r="B108" s="60">
        <v>31</v>
      </c>
      <c r="C108" s="52"/>
      <c r="D108" s="52"/>
      <c r="E108" s="53" t="s">
        <v>25</v>
      </c>
      <c r="F108" s="58">
        <f>F109+F111+F113</f>
        <v>168500</v>
      </c>
      <c r="G108" s="58">
        <f>G109+G111+G113</f>
        <v>168500</v>
      </c>
      <c r="H108" s="58">
        <f>SUM(H109+H111+H113)</f>
        <v>164632.33</v>
      </c>
      <c r="I108" s="58">
        <f t="shared" si="7"/>
        <v>97.70464688427299</v>
      </c>
    </row>
    <row r="109" spans="1:9" ht="15">
      <c r="A109" s="59"/>
      <c r="B109" s="60"/>
      <c r="C109" s="56">
        <v>311</v>
      </c>
      <c r="D109" s="56"/>
      <c r="E109" s="57" t="s">
        <v>26</v>
      </c>
      <c r="F109" s="48">
        <v>140000</v>
      </c>
      <c r="G109" s="48">
        <v>140000</v>
      </c>
      <c r="H109" s="48">
        <f>SUM(H110)</f>
        <v>139528.59</v>
      </c>
      <c r="I109" s="48">
        <f t="shared" si="7"/>
        <v>99.66327857142858</v>
      </c>
    </row>
    <row r="110" spans="1:9" ht="15">
      <c r="A110" s="59"/>
      <c r="B110" s="60"/>
      <c r="C110" s="56"/>
      <c r="D110" s="56">
        <v>3111</v>
      </c>
      <c r="E110" s="57" t="s">
        <v>80</v>
      </c>
      <c r="F110" s="48"/>
      <c r="G110" s="48"/>
      <c r="H110" s="48">
        <v>139528.59</v>
      </c>
      <c r="I110" s="48"/>
    </row>
    <row r="111" spans="1:9" ht="15">
      <c r="A111" s="59"/>
      <c r="B111" s="46"/>
      <c r="C111" s="56">
        <v>312</v>
      </c>
      <c r="D111" s="56"/>
      <c r="E111" s="57" t="s">
        <v>27</v>
      </c>
      <c r="F111" s="48">
        <v>5000</v>
      </c>
      <c r="G111" s="48">
        <v>5000</v>
      </c>
      <c r="H111" s="48">
        <v>2000</v>
      </c>
      <c r="I111" s="48">
        <f t="shared" si="7"/>
        <v>40</v>
      </c>
    </row>
    <row r="112" spans="1:9" ht="15">
      <c r="A112" s="59"/>
      <c r="B112" s="46"/>
      <c r="C112" s="56"/>
      <c r="D112" s="56">
        <v>3121</v>
      </c>
      <c r="E112" s="57" t="s">
        <v>27</v>
      </c>
      <c r="F112" s="48"/>
      <c r="G112" s="48"/>
      <c r="H112" s="48">
        <v>2000</v>
      </c>
      <c r="I112" s="48"/>
    </row>
    <row r="113" spans="1:9" ht="15">
      <c r="A113" s="59"/>
      <c r="B113" s="60"/>
      <c r="C113" s="56">
        <v>313</v>
      </c>
      <c r="D113" s="56"/>
      <c r="E113" s="57" t="s">
        <v>28</v>
      </c>
      <c r="F113" s="48">
        <v>23500</v>
      </c>
      <c r="G113" s="48">
        <v>23500</v>
      </c>
      <c r="H113" s="48">
        <f>SUM(H114:H115)</f>
        <v>23103.739999999998</v>
      </c>
      <c r="I113" s="48">
        <f t="shared" si="7"/>
        <v>98.31378723404255</v>
      </c>
    </row>
    <row r="114" spans="1:9" ht="15">
      <c r="A114" s="59"/>
      <c r="B114" s="60"/>
      <c r="C114" s="56"/>
      <c r="D114" s="56">
        <v>3132</v>
      </c>
      <c r="E114" s="57" t="s">
        <v>81</v>
      </c>
      <c r="F114" s="48"/>
      <c r="G114" s="48"/>
      <c r="H114" s="48">
        <v>22905.71</v>
      </c>
      <c r="I114" s="48"/>
    </row>
    <row r="115" spans="1:9" ht="15">
      <c r="A115" s="59"/>
      <c r="B115" s="60"/>
      <c r="C115" s="56"/>
      <c r="D115" s="56">
        <v>3133</v>
      </c>
      <c r="E115" s="57" t="s">
        <v>82</v>
      </c>
      <c r="F115" s="48"/>
      <c r="G115" s="48"/>
      <c r="H115" s="48">
        <v>198.03</v>
      </c>
      <c r="I115" s="48"/>
    </row>
    <row r="116" spans="1:9" ht="15">
      <c r="A116" s="59"/>
      <c r="B116" s="60">
        <v>32</v>
      </c>
      <c r="C116" s="52"/>
      <c r="D116" s="52"/>
      <c r="E116" s="53" t="s">
        <v>29</v>
      </c>
      <c r="F116" s="58">
        <f>F117+F122+F126+F134</f>
        <v>168000</v>
      </c>
      <c r="G116" s="58">
        <f>G117+G122+G126+G134</f>
        <v>168000</v>
      </c>
      <c r="H116" s="58">
        <f>SUM(H117+H122+H126+H134)</f>
        <v>161366.86</v>
      </c>
      <c r="I116" s="58">
        <f t="shared" si="7"/>
        <v>96.05170238095238</v>
      </c>
    </row>
    <row r="117" spans="1:9" ht="15">
      <c r="A117" s="59"/>
      <c r="B117" s="46"/>
      <c r="C117" s="56">
        <v>321</v>
      </c>
      <c r="D117" s="56"/>
      <c r="E117" s="57" t="s">
        <v>30</v>
      </c>
      <c r="F117" s="48">
        <v>5000</v>
      </c>
      <c r="G117" s="48">
        <v>5000</v>
      </c>
      <c r="H117" s="48">
        <f>SUM(H118:H121)</f>
        <v>2698.3</v>
      </c>
      <c r="I117" s="48">
        <f t="shared" si="7"/>
        <v>53.966</v>
      </c>
    </row>
    <row r="118" spans="1:9" ht="15">
      <c r="A118" s="59"/>
      <c r="B118" s="46"/>
      <c r="C118" s="56"/>
      <c r="D118" s="56">
        <v>3211</v>
      </c>
      <c r="E118" s="57" t="s">
        <v>83</v>
      </c>
      <c r="F118" s="48"/>
      <c r="G118" s="48"/>
      <c r="H118" s="48">
        <v>24</v>
      </c>
      <c r="I118" s="48"/>
    </row>
    <row r="119" spans="1:9" ht="15">
      <c r="A119" s="59"/>
      <c r="B119" s="46"/>
      <c r="C119" s="56"/>
      <c r="D119" s="56">
        <v>3212</v>
      </c>
      <c r="E119" s="57" t="s">
        <v>290</v>
      </c>
      <c r="F119" s="48"/>
      <c r="G119" s="48"/>
      <c r="H119" s="48">
        <v>1372.8</v>
      </c>
      <c r="I119" s="48"/>
    </row>
    <row r="120" spans="1:9" ht="15">
      <c r="A120" s="59"/>
      <c r="B120" s="46"/>
      <c r="C120" s="56"/>
      <c r="D120" s="56">
        <v>3213</v>
      </c>
      <c r="E120" s="57" t="s">
        <v>85</v>
      </c>
      <c r="F120" s="48"/>
      <c r="G120" s="48"/>
      <c r="H120" s="48">
        <v>1237.5</v>
      </c>
      <c r="I120" s="48"/>
    </row>
    <row r="121" spans="1:9" ht="15">
      <c r="A121" s="59"/>
      <c r="B121" s="46"/>
      <c r="C121" s="56"/>
      <c r="D121" s="56">
        <v>3214</v>
      </c>
      <c r="E121" s="57" t="s">
        <v>314</v>
      </c>
      <c r="F121" s="48"/>
      <c r="G121" s="48"/>
      <c r="H121" s="48">
        <v>64</v>
      </c>
      <c r="I121" s="48"/>
    </row>
    <row r="122" spans="1:9" ht="15">
      <c r="A122" s="59"/>
      <c r="B122" s="46"/>
      <c r="C122" s="56">
        <v>322</v>
      </c>
      <c r="D122" s="56"/>
      <c r="E122" s="57" t="s">
        <v>31</v>
      </c>
      <c r="F122" s="48">
        <v>15000</v>
      </c>
      <c r="G122" s="48">
        <v>15000</v>
      </c>
      <c r="H122" s="48">
        <f>SUM(H123:H125)</f>
        <v>12619.75</v>
      </c>
      <c r="I122" s="48">
        <f t="shared" si="7"/>
        <v>84.13166666666667</v>
      </c>
    </row>
    <row r="123" spans="1:9" ht="15">
      <c r="A123" s="59"/>
      <c r="B123" s="46"/>
      <c r="C123" s="56"/>
      <c r="D123" s="56">
        <v>3221</v>
      </c>
      <c r="E123" s="57" t="s">
        <v>87</v>
      </c>
      <c r="F123" s="48"/>
      <c r="G123" s="48"/>
      <c r="H123" s="48">
        <v>10730.77</v>
      </c>
      <c r="I123" s="48"/>
    </row>
    <row r="124" spans="1:9" ht="15">
      <c r="A124" s="59"/>
      <c r="B124" s="46"/>
      <c r="C124" s="56"/>
      <c r="D124" s="56">
        <v>3223</v>
      </c>
      <c r="E124" s="57" t="s">
        <v>89</v>
      </c>
      <c r="F124" s="48"/>
      <c r="G124" s="48"/>
      <c r="H124" s="48">
        <v>1813</v>
      </c>
      <c r="I124" s="48"/>
    </row>
    <row r="125" spans="1:9" ht="15">
      <c r="A125" s="59"/>
      <c r="B125" s="46"/>
      <c r="C125" s="56"/>
      <c r="D125" s="56">
        <v>3225</v>
      </c>
      <c r="E125" s="57" t="s">
        <v>109</v>
      </c>
      <c r="F125" s="48"/>
      <c r="G125" s="48"/>
      <c r="H125" s="48">
        <v>75.98</v>
      </c>
      <c r="I125" s="48"/>
    </row>
    <row r="126" spans="1:9" ht="15">
      <c r="A126" s="59"/>
      <c r="B126" s="46"/>
      <c r="C126" s="56">
        <v>323</v>
      </c>
      <c r="D126" s="56"/>
      <c r="E126" s="57" t="s">
        <v>32</v>
      </c>
      <c r="F126" s="48">
        <v>135000</v>
      </c>
      <c r="G126" s="48">
        <v>135000</v>
      </c>
      <c r="H126" s="48">
        <f>SUM(H127:H133)</f>
        <v>133696.77</v>
      </c>
      <c r="I126" s="48">
        <f t="shared" si="7"/>
        <v>99.03464444444444</v>
      </c>
    </row>
    <row r="127" spans="1:9" ht="15">
      <c r="A127" s="59"/>
      <c r="B127" s="46"/>
      <c r="C127" s="56"/>
      <c r="D127" s="56">
        <v>3231</v>
      </c>
      <c r="E127" s="57" t="s">
        <v>91</v>
      </c>
      <c r="F127" s="48"/>
      <c r="G127" s="48"/>
      <c r="H127" s="48">
        <v>23295.96</v>
      </c>
      <c r="I127" s="48"/>
    </row>
    <row r="128" spans="1:9" ht="15">
      <c r="A128" s="59"/>
      <c r="B128" s="46"/>
      <c r="C128" s="56"/>
      <c r="D128" s="56">
        <v>3232</v>
      </c>
      <c r="E128" s="57" t="s">
        <v>92</v>
      </c>
      <c r="F128" s="48"/>
      <c r="G128" s="48"/>
      <c r="H128" s="48">
        <v>1766.75</v>
      </c>
      <c r="I128" s="48"/>
    </row>
    <row r="129" spans="1:9" ht="15">
      <c r="A129" s="59"/>
      <c r="B129" s="46"/>
      <c r="C129" s="56"/>
      <c r="D129" s="56">
        <v>3233</v>
      </c>
      <c r="E129" s="57" t="s">
        <v>93</v>
      </c>
      <c r="F129" s="48"/>
      <c r="G129" s="48"/>
      <c r="H129" s="48">
        <v>0</v>
      </c>
      <c r="I129" s="48"/>
    </row>
    <row r="130" spans="1:9" ht="15">
      <c r="A130" s="59"/>
      <c r="B130" s="46"/>
      <c r="C130" s="56"/>
      <c r="D130" s="56">
        <v>3234</v>
      </c>
      <c r="E130" s="57" t="s">
        <v>94</v>
      </c>
      <c r="F130" s="48"/>
      <c r="G130" s="48"/>
      <c r="H130" s="48">
        <v>7569.83</v>
      </c>
      <c r="I130" s="48"/>
    </row>
    <row r="131" spans="1:9" ht="15">
      <c r="A131" s="59"/>
      <c r="B131" s="46"/>
      <c r="C131" s="56"/>
      <c r="D131" s="56">
        <v>3237</v>
      </c>
      <c r="E131" s="57" t="s">
        <v>95</v>
      </c>
      <c r="F131" s="48"/>
      <c r="G131" s="48"/>
      <c r="H131" s="48">
        <v>54375.36</v>
      </c>
      <c r="I131" s="48"/>
    </row>
    <row r="132" spans="1:9" ht="15">
      <c r="A132" s="59"/>
      <c r="B132" s="46"/>
      <c r="C132" s="56"/>
      <c r="D132" s="56">
        <v>3238</v>
      </c>
      <c r="E132" s="57" t="s">
        <v>96</v>
      </c>
      <c r="F132" s="48"/>
      <c r="G132" s="48"/>
      <c r="H132" s="48">
        <v>20299.33</v>
      </c>
      <c r="I132" s="48"/>
    </row>
    <row r="133" spans="1:9" ht="15">
      <c r="A133" s="59"/>
      <c r="B133" s="46"/>
      <c r="C133" s="56"/>
      <c r="D133" s="56">
        <v>3239</v>
      </c>
      <c r="E133" s="57" t="s">
        <v>97</v>
      </c>
      <c r="F133" s="48"/>
      <c r="G133" s="48"/>
      <c r="H133" s="48">
        <v>26389.54</v>
      </c>
      <c r="I133" s="48"/>
    </row>
    <row r="134" spans="1:9" ht="15">
      <c r="A134" s="59"/>
      <c r="B134" s="46"/>
      <c r="C134" s="56">
        <v>324</v>
      </c>
      <c r="D134" s="56"/>
      <c r="E134" s="57" t="s">
        <v>165</v>
      </c>
      <c r="F134" s="48">
        <v>13000</v>
      </c>
      <c r="G134" s="48">
        <v>13000</v>
      </c>
      <c r="H134" s="65">
        <f>H135</f>
        <v>12352.04</v>
      </c>
      <c r="I134" s="48">
        <f t="shared" si="7"/>
        <v>95.01569230769232</v>
      </c>
    </row>
    <row r="135" spans="1:9" ht="15">
      <c r="A135" s="59"/>
      <c r="B135" s="46"/>
      <c r="C135" s="56"/>
      <c r="D135" s="56">
        <v>3241</v>
      </c>
      <c r="E135" s="57" t="s">
        <v>120</v>
      </c>
      <c r="F135" s="48"/>
      <c r="G135" s="48"/>
      <c r="H135" s="48">
        <v>12352.04</v>
      </c>
      <c r="I135" s="48"/>
    </row>
    <row r="136" spans="1:9" ht="15">
      <c r="A136" s="59"/>
      <c r="B136" s="60">
        <v>34</v>
      </c>
      <c r="C136" s="52"/>
      <c r="D136" s="52"/>
      <c r="E136" s="53" t="s">
        <v>35</v>
      </c>
      <c r="F136" s="58">
        <f>F137</f>
        <v>6000</v>
      </c>
      <c r="G136" s="58">
        <f>G137</f>
        <v>6000</v>
      </c>
      <c r="H136" s="58">
        <f>SUM(H137)</f>
        <v>4967.75</v>
      </c>
      <c r="I136" s="58">
        <f t="shared" si="7"/>
        <v>82.79583333333333</v>
      </c>
    </row>
    <row r="137" spans="1:9" ht="15">
      <c r="A137" s="59"/>
      <c r="B137" s="46"/>
      <c r="C137" s="56">
        <v>343</v>
      </c>
      <c r="D137" s="56"/>
      <c r="E137" s="57" t="s">
        <v>36</v>
      </c>
      <c r="F137" s="48">
        <v>6000</v>
      </c>
      <c r="G137" s="48">
        <v>6000</v>
      </c>
      <c r="H137" s="48">
        <f>SUM(H138)</f>
        <v>4967.75</v>
      </c>
      <c r="I137" s="48">
        <f t="shared" si="7"/>
        <v>82.79583333333333</v>
      </c>
    </row>
    <row r="138" spans="1:9" ht="15">
      <c r="A138" s="59"/>
      <c r="B138" s="46"/>
      <c r="C138" s="56"/>
      <c r="D138" s="56">
        <v>3431</v>
      </c>
      <c r="E138" s="57" t="s">
        <v>103</v>
      </c>
      <c r="F138" s="48"/>
      <c r="G138" s="48"/>
      <c r="H138" s="48">
        <v>4967.75</v>
      </c>
      <c r="I138" s="48"/>
    </row>
    <row r="139" spans="1:9" ht="20.25" customHeight="1">
      <c r="A139" s="412"/>
      <c r="B139" s="411"/>
      <c r="C139" s="585"/>
      <c r="D139" s="585"/>
      <c r="E139" s="541" t="s">
        <v>200</v>
      </c>
      <c r="F139" s="512">
        <f aca="true" t="shared" si="11" ref="F139:H140">F140</f>
        <v>10000</v>
      </c>
      <c r="G139" s="512">
        <f t="shared" si="11"/>
        <v>27000</v>
      </c>
      <c r="H139" s="512">
        <f t="shared" si="11"/>
        <v>26722.99</v>
      </c>
      <c r="I139" s="580">
        <f t="shared" si="7"/>
        <v>98.97403703703705</v>
      </c>
    </row>
    <row r="140" spans="1:9" ht="15">
      <c r="A140" s="45">
        <v>4</v>
      </c>
      <c r="B140" s="46"/>
      <c r="C140" s="52"/>
      <c r="D140" s="52"/>
      <c r="E140" s="53" t="s">
        <v>42</v>
      </c>
      <c r="F140" s="58">
        <f t="shared" si="11"/>
        <v>10000</v>
      </c>
      <c r="G140" s="58">
        <f t="shared" si="11"/>
        <v>27000</v>
      </c>
      <c r="H140" s="58">
        <f t="shared" si="11"/>
        <v>26722.99</v>
      </c>
      <c r="I140" s="58">
        <f t="shared" si="7"/>
        <v>98.97403703703705</v>
      </c>
    </row>
    <row r="141" spans="1:9" ht="15">
      <c r="A141" s="59"/>
      <c r="B141" s="60">
        <v>42</v>
      </c>
      <c r="C141" s="52"/>
      <c r="D141" s="52"/>
      <c r="E141" s="53" t="s">
        <v>45</v>
      </c>
      <c r="F141" s="58">
        <f>F142</f>
        <v>10000</v>
      </c>
      <c r="G141" s="58">
        <f>G142</f>
        <v>27000</v>
      </c>
      <c r="H141" s="58">
        <f>H142</f>
        <v>26722.99</v>
      </c>
      <c r="I141" s="58">
        <f t="shared" si="7"/>
        <v>98.97403703703705</v>
      </c>
    </row>
    <row r="142" spans="1:9" ht="15">
      <c r="A142" s="59"/>
      <c r="B142" s="46"/>
      <c r="C142" s="56">
        <v>422</v>
      </c>
      <c r="D142" s="56"/>
      <c r="E142" s="57" t="s">
        <v>47</v>
      </c>
      <c r="F142" s="48">
        <v>10000</v>
      </c>
      <c r="G142" s="48">
        <v>27000</v>
      </c>
      <c r="H142" s="48">
        <f>SUM(H143:H144)</f>
        <v>26722.99</v>
      </c>
      <c r="I142" s="48">
        <f t="shared" si="7"/>
        <v>98.97403703703705</v>
      </c>
    </row>
    <row r="143" spans="1:9" ht="15">
      <c r="A143" s="59"/>
      <c r="B143" s="46"/>
      <c r="C143" s="56"/>
      <c r="D143" s="56">
        <v>4221</v>
      </c>
      <c r="E143" s="57" t="s">
        <v>137</v>
      </c>
      <c r="F143" s="48"/>
      <c r="G143" s="48"/>
      <c r="H143" s="48">
        <v>17122.99</v>
      </c>
      <c r="I143" s="48"/>
    </row>
    <row r="144" spans="1:9" ht="15">
      <c r="A144" s="59"/>
      <c r="B144" s="46"/>
      <c r="C144" s="56"/>
      <c r="D144" s="56">
        <v>4227</v>
      </c>
      <c r="E144" s="57" t="s">
        <v>110</v>
      </c>
      <c r="F144" s="48"/>
      <c r="G144" s="48"/>
      <c r="H144" s="48">
        <v>9600</v>
      </c>
      <c r="I144" s="48"/>
    </row>
    <row r="145" spans="1:9" ht="23.25" customHeight="1">
      <c r="A145" s="412"/>
      <c r="B145" s="411"/>
      <c r="C145" s="585"/>
      <c r="D145" s="585"/>
      <c r="E145" s="586" t="s">
        <v>201</v>
      </c>
      <c r="F145" s="512">
        <f>F146</f>
        <v>38000</v>
      </c>
      <c r="G145" s="512">
        <f>G146</f>
        <v>38000</v>
      </c>
      <c r="H145" s="580">
        <f>H146</f>
        <v>36864.079999999994</v>
      </c>
      <c r="I145" s="580">
        <f t="shared" si="7"/>
        <v>97.01073684210525</v>
      </c>
    </row>
    <row r="146" spans="1:9" ht="15">
      <c r="A146" s="45">
        <v>3</v>
      </c>
      <c r="B146" s="60"/>
      <c r="C146" s="60"/>
      <c r="D146" s="56"/>
      <c r="E146" s="53" t="s">
        <v>24</v>
      </c>
      <c r="F146" s="58">
        <f>F147+F153</f>
        <v>38000</v>
      </c>
      <c r="G146" s="58">
        <f>G147+G153</f>
        <v>38000</v>
      </c>
      <c r="H146" s="58">
        <f>H147+H153</f>
        <v>36864.079999999994</v>
      </c>
      <c r="I146" s="58">
        <f t="shared" si="7"/>
        <v>97.01073684210525</v>
      </c>
    </row>
    <row r="147" spans="1:9" ht="15">
      <c r="A147" s="45"/>
      <c r="B147" s="60">
        <v>31</v>
      </c>
      <c r="C147" s="60"/>
      <c r="D147" s="56"/>
      <c r="E147" s="53" t="s">
        <v>25</v>
      </c>
      <c r="F147" s="58">
        <f>SUM(F148:F150)</f>
        <v>36500</v>
      </c>
      <c r="G147" s="58">
        <f>SUM(G148:G150)</f>
        <v>36500</v>
      </c>
      <c r="H147" s="58">
        <f>SUM(H148+H150)</f>
        <v>35469.479999999996</v>
      </c>
      <c r="I147" s="58">
        <f t="shared" si="7"/>
        <v>97.17665753424657</v>
      </c>
    </row>
    <row r="148" spans="1:9" ht="15">
      <c r="A148" s="59"/>
      <c r="B148" s="46"/>
      <c r="C148" s="46">
        <v>311</v>
      </c>
      <c r="D148" s="56"/>
      <c r="E148" s="57" t="s">
        <v>26</v>
      </c>
      <c r="F148" s="48">
        <v>31000</v>
      </c>
      <c r="G148" s="48">
        <v>31000</v>
      </c>
      <c r="H148" s="48">
        <v>30404.57</v>
      </c>
      <c r="I148" s="48">
        <f t="shared" si="7"/>
        <v>98.07925806451613</v>
      </c>
    </row>
    <row r="149" spans="1:9" ht="15">
      <c r="A149" s="59"/>
      <c r="B149" s="46"/>
      <c r="C149" s="46"/>
      <c r="D149" s="56">
        <v>3111</v>
      </c>
      <c r="E149" s="57" t="s">
        <v>80</v>
      </c>
      <c r="F149" s="48"/>
      <c r="G149" s="48"/>
      <c r="H149" s="48">
        <v>30404.57</v>
      </c>
      <c r="I149" s="48"/>
    </row>
    <row r="150" spans="1:9" ht="15">
      <c r="A150" s="59"/>
      <c r="B150" s="46"/>
      <c r="C150" s="46">
        <v>313</v>
      </c>
      <c r="D150" s="56"/>
      <c r="E150" s="57" t="s">
        <v>56</v>
      </c>
      <c r="F150" s="48">
        <v>5500</v>
      </c>
      <c r="G150" s="48">
        <v>5500</v>
      </c>
      <c r="H150" s="48">
        <f>SUM(H151:H152)</f>
        <v>5064.91</v>
      </c>
      <c r="I150" s="48">
        <f t="shared" si="7"/>
        <v>92.08927272727271</v>
      </c>
    </row>
    <row r="151" spans="1:9" ht="15">
      <c r="A151" s="59"/>
      <c r="B151" s="46"/>
      <c r="C151" s="46"/>
      <c r="D151" s="56">
        <v>3132</v>
      </c>
      <c r="E151" s="57" t="s">
        <v>81</v>
      </c>
      <c r="F151" s="48"/>
      <c r="G151" s="48"/>
      <c r="H151" s="48">
        <v>4947.95</v>
      </c>
      <c r="I151" s="48"/>
    </row>
    <row r="152" spans="1:9" ht="15">
      <c r="A152" s="59"/>
      <c r="B152" s="46"/>
      <c r="C152" s="46"/>
      <c r="D152" s="56">
        <v>3133</v>
      </c>
      <c r="E152" s="57" t="s">
        <v>82</v>
      </c>
      <c r="F152" s="48"/>
      <c r="G152" s="48"/>
      <c r="H152" s="48">
        <v>116.96</v>
      </c>
      <c r="I152" s="48"/>
    </row>
    <row r="153" spans="1:9" ht="15">
      <c r="A153" s="45"/>
      <c r="B153" s="60">
        <v>32</v>
      </c>
      <c r="C153" s="60"/>
      <c r="D153" s="56"/>
      <c r="E153" s="53" t="s">
        <v>29</v>
      </c>
      <c r="F153" s="58">
        <f>F154</f>
        <v>1500</v>
      </c>
      <c r="G153" s="58">
        <f>G154</f>
        <v>1500</v>
      </c>
      <c r="H153" s="58">
        <f>H154</f>
        <v>1394.6</v>
      </c>
      <c r="I153" s="58">
        <f t="shared" si="7"/>
        <v>92.97333333333333</v>
      </c>
    </row>
    <row r="154" spans="1:9" ht="15">
      <c r="A154" s="59"/>
      <c r="B154" s="46"/>
      <c r="C154" s="46">
        <v>321</v>
      </c>
      <c r="D154" s="56"/>
      <c r="E154" s="57" t="s">
        <v>57</v>
      </c>
      <c r="F154" s="48">
        <v>1500</v>
      </c>
      <c r="G154" s="48">
        <v>1500</v>
      </c>
      <c r="H154" s="48">
        <v>1394.6</v>
      </c>
      <c r="I154" s="48">
        <f t="shared" si="7"/>
        <v>92.97333333333333</v>
      </c>
    </row>
    <row r="155" spans="1:9" ht="15">
      <c r="A155" s="59"/>
      <c r="B155" s="46"/>
      <c r="C155" s="46"/>
      <c r="D155" s="56">
        <v>3212</v>
      </c>
      <c r="E155" s="57" t="s">
        <v>290</v>
      </c>
      <c r="F155" s="48"/>
      <c r="G155" s="48"/>
      <c r="H155" s="48">
        <v>1394.6</v>
      </c>
      <c r="I155" s="48"/>
    </row>
    <row r="156" spans="1:9" ht="20.25" customHeight="1">
      <c r="A156" s="581"/>
      <c r="B156" s="538"/>
      <c r="C156" s="538"/>
      <c r="D156" s="538"/>
      <c r="E156" s="507" t="s">
        <v>202</v>
      </c>
      <c r="F156" s="508">
        <f>F157+F163+F170+F175+F183+F192+F197+F204+F208</f>
        <v>640550</v>
      </c>
      <c r="G156" s="508">
        <f>G157+G163+G170+G175+G183+G192+G197+G204+G208</f>
        <v>636050</v>
      </c>
      <c r="H156" s="508">
        <f>H157+H163+H170+H175+H183+H192+H197+H204+H208</f>
        <v>556320.02</v>
      </c>
      <c r="I156" s="508">
        <f aca="true" t="shared" si="12" ref="I156:I216">H156/G156*100</f>
        <v>87.46482509236697</v>
      </c>
    </row>
    <row r="157" spans="1:9" ht="20.25" customHeight="1">
      <c r="A157" s="546"/>
      <c r="B157" s="544"/>
      <c r="C157" s="544"/>
      <c r="D157" s="544"/>
      <c r="E157" s="542" t="s">
        <v>203</v>
      </c>
      <c r="F157" s="545">
        <f aca="true" t="shared" si="13" ref="F157:H158">F158</f>
        <v>95000</v>
      </c>
      <c r="G157" s="545">
        <f t="shared" si="13"/>
        <v>95000</v>
      </c>
      <c r="H157" s="545">
        <f t="shared" si="13"/>
        <v>86276.93</v>
      </c>
      <c r="I157" s="545">
        <f t="shared" si="12"/>
        <v>90.81782105263157</v>
      </c>
    </row>
    <row r="158" spans="1:9" ht="15">
      <c r="A158" s="45">
        <v>3</v>
      </c>
      <c r="B158" s="46"/>
      <c r="C158" s="46"/>
      <c r="D158" s="46"/>
      <c r="E158" s="53" t="s">
        <v>24</v>
      </c>
      <c r="F158" s="58">
        <f t="shared" si="13"/>
        <v>95000</v>
      </c>
      <c r="G158" s="58">
        <f t="shared" si="13"/>
        <v>95000</v>
      </c>
      <c r="H158" s="58">
        <f t="shared" si="13"/>
        <v>86276.93</v>
      </c>
      <c r="I158" s="58">
        <f t="shared" si="12"/>
        <v>90.81782105263157</v>
      </c>
    </row>
    <row r="159" spans="1:9" ht="15">
      <c r="A159" s="59"/>
      <c r="B159" s="60">
        <v>32</v>
      </c>
      <c r="C159" s="46"/>
      <c r="D159" s="46"/>
      <c r="E159" s="53" t="s">
        <v>29</v>
      </c>
      <c r="F159" s="58">
        <f>F160+F161</f>
        <v>95000</v>
      </c>
      <c r="G159" s="58">
        <f>G160+G161</f>
        <v>95000</v>
      </c>
      <c r="H159" s="58">
        <f>H160+H161</f>
        <v>86276.93</v>
      </c>
      <c r="I159" s="58">
        <f t="shared" si="12"/>
        <v>90.81782105263157</v>
      </c>
    </row>
    <row r="160" spans="1:9" ht="15">
      <c r="A160" s="59"/>
      <c r="B160" s="46"/>
      <c r="C160" s="56">
        <v>322</v>
      </c>
      <c r="D160" s="56"/>
      <c r="E160" s="57" t="s">
        <v>31</v>
      </c>
      <c r="F160" s="48">
        <v>5000</v>
      </c>
      <c r="G160" s="48">
        <v>5000</v>
      </c>
      <c r="H160" s="65">
        <v>0</v>
      </c>
      <c r="I160" s="48">
        <f t="shared" si="12"/>
        <v>0</v>
      </c>
    </row>
    <row r="161" spans="1:9" ht="15">
      <c r="A161" s="59"/>
      <c r="B161" s="46"/>
      <c r="C161" s="46">
        <v>323</v>
      </c>
      <c r="D161" s="46"/>
      <c r="E161" s="57" t="s">
        <v>32</v>
      </c>
      <c r="F161" s="48">
        <v>90000</v>
      </c>
      <c r="G161" s="48">
        <v>90000</v>
      </c>
      <c r="H161" s="65">
        <v>86276.93</v>
      </c>
      <c r="I161" s="48">
        <f t="shared" si="12"/>
        <v>95.86325555555555</v>
      </c>
    </row>
    <row r="162" spans="1:9" ht="15">
      <c r="A162" s="59"/>
      <c r="B162" s="46"/>
      <c r="C162" s="46"/>
      <c r="D162" s="46">
        <v>3232</v>
      </c>
      <c r="E162" s="57" t="s">
        <v>92</v>
      </c>
      <c r="F162" s="48"/>
      <c r="G162" s="48"/>
      <c r="H162" s="65">
        <v>86276.93</v>
      </c>
      <c r="I162" s="48"/>
    </row>
    <row r="163" spans="1:9" ht="26.25">
      <c r="A163" s="412"/>
      <c r="B163" s="438"/>
      <c r="C163" s="438"/>
      <c r="D163" s="438"/>
      <c r="E163" s="542" t="s">
        <v>276</v>
      </c>
      <c r="F163" s="439">
        <f aca="true" t="shared" si="14" ref="F163:H164">F164</f>
        <v>55000</v>
      </c>
      <c r="G163" s="439">
        <f t="shared" si="14"/>
        <v>58500</v>
      </c>
      <c r="H163" s="439">
        <f t="shared" si="14"/>
        <v>58387</v>
      </c>
      <c r="I163" s="439">
        <f t="shared" si="12"/>
        <v>99.8068376068376</v>
      </c>
    </row>
    <row r="164" spans="1:9" ht="15">
      <c r="A164" s="68">
        <v>3</v>
      </c>
      <c r="B164" s="69"/>
      <c r="C164" s="69"/>
      <c r="D164" s="60"/>
      <c r="E164" s="53" t="s">
        <v>24</v>
      </c>
      <c r="F164" s="58">
        <f t="shared" si="14"/>
        <v>55000</v>
      </c>
      <c r="G164" s="58">
        <f t="shared" si="14"/>
        <v>58500</v>
      </c>
      <c r="H164" s="58">
        <f t="shared" si="14"/>
        <v>58387</v>
      </c>
      <c r="I164" s="58">
        <f t="shared" si="12"/>
        <v>99.8068376068376</v>
      </c>
    </row>
    <row r="165" spans="1:9" ht="15">
      <c r="A165" s="556"/>
      <c r="B165" s="69">
        <v>32</v>
      </c>
      <c r="C165" s="69"/>
      <c r="D165" s="60"/>
      <c r="E165" s="53" t="s">
        <v>29</v>
      </c>
      <c r="F165" s="58">
        <f>F166+F168</f>
        <v>55000</v>
      </c>
      <c r="G165" s="58">
        <f>G166+G168</f>
        <v>58500</v>
      </c>
      <c r="H165" s="58">
        <f>SUM(H166+H168)</f>
        <v>58387</v>
      </c>
      <c r="I165" s="58">
        <f t="shared" si="12"/>
        <v>99.8068376068376</v>
      </c>
    </row>
    <row r="166" spans="1:9" ht="15">
      <c r="A166" s="556"/>
      <c r="B166" s="69"/>
      <c r="C166" s="56">
        <v>322</v>
      </c>
      <c r="D166" s="46"/>
      <c r="E166" s="57" t="s">
        <v>31</v>
      </c>
      <c r="F166" s="48">
        <v>5000</v>
      </c>
      <c r="G166" s="48">
        <v>5000</v>
      </c>
      <c r="H166" s="48">
        <v>837</v>
      </c>
      <c r="I166" s="48">
        <f t="shared" si="12"/>
        <v>16.74</v>
      </c>
    </row>
    <row r="167" spans="1:9" ht="15">
      <c r="A167" s="556"/>
      <c r="B167" s="69"/>
      <c r="C167" s="56"/>
      <c r="D167" s="46">
        <v>3224</v>
      </c>
      <c r="E167" s="57" t="s">
        <v>90</v>
      </c>
      <c r="F167" s="48"/>
      <c r="G167" s="48"/>
      <c r="H167" s="48">
        <v>837</v>
      </c>
      <c r="I167" s="48"/>
    </row>
    <row r="168" spans="1:9" ht="15">
      <c r="A168" s="556"/>
      <c r="B168" s="555"/>
      <c r="C168" s="555">
        <v>323</v>
      </c>
      <c r="D168" s="46"/>
      <c r="E168" s="57" t="s">
        <v>32</v>
      </c>
      <c r="F168" s="48">
        <v>50000</v>
      </c>
      <c r="G168" s="48">
        <v>53500</v>
      </c>
      <c r="H168" s="48">
        <v>57550</v>
      </c>
      <c r="I168" s="48">
        <f t="shared" si="12"/>
        <v>107.57009345794393</v>
      </c>
    </row>
    <row r="169" spans="1:9" ht="15">
      <c r="A169" s="59"/>
      <c r="B169" s="46"/>
      <c r="C169" s="46"/>
      <c r="D169" s="46">
        <v>3232</v>
      </c>
      <c r="E169" s="57" t="s">
        <v>92</v>
      </c>
      <c r="F169" s="48"/>
      <c r="G169" s="48"/>
      <c r="H169" s="48">
        <v>57550</v>
      </c>
      <c r="I169" s="48"/>
    </row>
    <row r="170" spans="1:9" ht="15">
      <c r="A170" s="543"/>
      <c r="B170" s="544"/>
      <c r="C170" s="544"/>
      <c r="D170" s="544"/>
      <c r="E170" s="542" t="s">
        <v>275</v>
      </c>
      <c r="F170" s="545">
        <f aca="true" t="shared" si="15" ref="F170:H171">F171</f>
        <v>80000</v>
      </c>
      <c r="G170" s="545">
        <f t="shared" si="15"/>
        <v>76000</v>
      </c>
      <c r="H170" s="545">
        <f t="shared" si="15"/>
        <v>73000</v>
      </c>
      <c r="I170" s="545">
        <f t="shared" si="12"/>
        <v>96.05263157894737</v>
      </c>
    </row>
    <row r="171" spans="1:9" ht="15">
      <c r="A171" s="45">
        <v>3</v>
      </c>
      <c r="B171" s="46"/>
      <c r="C171" s="46"/>
      <c r="D171" s="46"/>
      <c r="E171" s="53" t="s">
        <v>24</v>
      </c>
      <c r="F171" s="58">
        <f t="shared" si="15"/>
        <v>80000</v>
      </c>
      <c r="G171" s="58">
        <f t="shared" si="15"/>
        <v>76000</v>
      </c>
      <c r="H171" s="58">
        <f t="shared" si="15"/>
        <v>73000</v>
      </c>
      <c r="I171" s="58">
        <f t="shared" si="12"/>
        <v>96.05263157894737</v>
      </c>
    </row>
    <row r="172" spans="1:9" ht="15">
      <c r="A172" s="59"/>
      <c r="B172" s="60">
        <v>32</v>
      </c>
      <c r="C172" s="46"/>
      <c r="D172" s="46"/>
      <c r="E172" s="53" t="s">
        <v>29</v>
      </c>
      <c r="F172" s="58">
        <f>F173</f>
        <v>80000</v>
      </c>
      <c r="G172" s="58">
        <f>G173</f>
        <v>76000</v>
      </c>
      <c r="H172" s="58">
        <f>SUM(H173)</f>
        <v>73000</v>
      </c>
      <c r="I172" s="58">
        <f t="shared" si="12"/>
        <v>96.05263157894737</v>
      </c>
    </row>
    <row r="173" spans="1:9" ht="15">
      <c r="A173" s="59"/>
      <c r="B173" s="46"/>
      <c r="C173" s="46">
        <v>323</v>
      </c>
      <c r="D173" s="46"/>
      <c r="E173" s="57" t="s">
        <v>32</v>
      </c>
      <c r="F173" s="48">
        <v>80000</v>
      </c>
      <c r="G173" s="48">
        <v>76000</v>
      </c>
      <c r="H173" s="48">
        <v>73000</v>
      </c>
      <c r="I173" s="48">
        <f t="shared" si="12"/>
        <v>96.05263157894737</v>
      </c>
    </row>
    <row r="174" spans="1:9" ht="15">
      <c r="A174" s="59"/>
      <c r="B174" s="46"/>
      <c r="C174" s="46"/>
      <c r="D174" s="46">
        <v>3232</v>
      </c>
      <c r="E174" s="57" t="s">
        <v>92</v>
      </c>
      <c r="F174" s="48"/>
      <c r="G174" s="48"/>
      <c r="H174" s="48">
        <v>73000</v>
      </c>
      <c r="I174" s="48"/>
    </row>
    <row r="175" spans="1:9" ht="26.25">
      <c r="A175" s="543"/>
      <c r="B175" s="544"/>
      <c r="C175" s="544"/>
      <c r="D175" s="544"/>
      <c r="E175" s="542" t="s">
        <v>274</v>
      </c>
      <c r="F175" s="545">
        <f aca="true" t="shared" si="16" ref="F175:H176">F176</f>
        <v>125000</v>
      </c>
      <c r="G175" s="545">
        <f t="shared" si="16"/>
        <v>119500</v>
      </c>
      <c r="H175" s="545">
        <f t="shared" si="16"/>
        <v>118225.47</v>
      </c>
      <c r="I175" s="545">
        <f t="shared" si="12"/>
        <v>98.93344769874477</v>
      </c>
    </row>
    <row r="176" spans="1:9" ht="15">
      <c r="A176" s="45">
        <v>3</v>
      </c>
      <c r="B176" s="46"/>
      <c r="C176" s="46"/>
      <c r="D176" s="46"/>
      <c r="E176" s="53" t="s">
        <v>24</v>
      </c>
      <c r="F176" s="58">
        <f t="shared" si="16"/>
        <v>125000</v>
      </c>
      <c r="G176" s="58">
        <f t="shared" si="16"/>
        <v>119500</v>
      </c>
      <c r="H176" s="58">
        <f t="shared" si="16"/>
        <v>118225.47</v>
      </c>
      <c r="I176" s="58">
        <f t="shared" si="12"/>
        <v>98.93344769874477</v>
      </c>
    </row>
    <row r="177" spans="1:9" ht="15">
      <c r="A177" s="59"/>
      <c r="B177" s="60">
        <v>32</v>
      </c>
      <c r="C177" s="46"/>
      <c r="D177" s="46"/>
      <c r="E177" s="53" t="s">
        <v>29</v>
      </c>
      <c r="F177" s="58">
        <f>F178+F181</f>
        <v>125000</v>
      </c>
      <c r="G177" s="58">
        <f>G178+G181</f>
        <v>119500</v>
      </c>
      <c r="H177" s="58">
        <f>H178+H181</f>
        <v>118225.47</v>
      </c>
      <c r="I177" s="58">
        <f t="shared" si="12"/>
        <v>98.93344769874477</v>
      </c>
    </row>
    <row r="178" spans="1:9" ht="15">
      <c r="A178" s="59"/>
      <c r="B178" s="60"/>
      <c r="C178" s="46">
        <v>322</v>
      </c>
      <c r="D178" s="46"/>
      <c r="E178" s="57" t="s">
        <v>31</v>
      </c>
      <c r="F178" s="65">
        <v>15000</v>
      </c>
      <c r="G178" s="65">
        <v>15000</v>
      </c>
      <c r="H178" s="65">
        <f>H179+H180</f>
        <v>13812.97</v>
      </c>
      <c r="I178" s="58">
        <f t="shared" si="12"/>
        <v>92.08646666666667</v>
      </c>
    </row>
    <row r="179" spans="1:9" ht="15">
      <c r="A179" s="59"/>
      <c r="B179" s="60"/>
      <c r="C179" s="46"/>
      <c r="D179" s="46">
        <v>3223</v>
      </c>
      <c r="E179" s="57" t="s">
        <v>89</v>
      </c>
      <c r="F179" s="65"/>
      <c r="G179" s="65"/>
      <c r="H179" s="65">
        <v>12723.17</v>
      </c>
      <c r="I179" s="58"/>
    </row>
    <row r="180" spans="1:9" ht="15">
      <c r="A180" s="59"/>
      <c r="B180" s="60"/>
      <c r="C180" s="46"/>
      <c r="D180" s="46">
        <v>3225</v>
      </c>
      <c r="E180" s="57" t="s">
        <v>109</v>
      </c>
      <c r="F180" s="65"/>
      <c r="G180" s="65"/>
      <c r="H180" s="65">
        <v>1089.8</v>
      </c>
      <c r="I180" s="58"/>
    </row>
    <row r="181" spans="1:9" ht="15">
      <c r="A181" s="59"/>
      <c r="B181" s="46"/>
      <c r="C181" s="46">
        <v>323</v>
      </c>
      <c r="D181" s="46"/>
      <c r="E181" s="57" t="s">
        <v>32</v>
      </c>
      <c r="F181" s="48">
        <v>110000</v>
      </c>
      <c r="G181" s="48">
        <v>104500</v>
      </c>
      <c r="H181" s="65">
        <f>H182</f>
        <v>104412.5</v>
      </c>
      <c r="I181" s="67">
        <f t="shared" si="12"/>
        <v>99.91626794258373</v>
      </c>
    </row>
    <row r="182" spans="1:9" ht="15">
      <c r="A182" s="59"/>
      <c r="B182" s="46"/>
      <c r="C182" s="46"/>
      <c r="D182" s="46">
        <v>3232</v>
      </c>
      <c r="E182" s="57" t="s">
        <v>92</v>
      </c>
      <c r="F182" s="48"/>
      <c r="G182" s="48"/>
      <c r="H182" s="48">
        <v>104412.5</v>
      </c>
      <c r="I182" s="67"/>
    </row>
    <row r="183" spans="1:9" ht="18.75" customHeight="1">
      <c r="A183" s="546"/>
      <c r="B183" s="544"/>
      <c r="C183" s="544"/>
      <c r="D183" s="544"/>
      <c r="E183" s="542" t="s">
        <v>273</v>
      </c>
      <c r="F183" s="545">
        <f aca="true" t="shared" si="17" ref="F183:H184">F184</f>
        <v>110000</v>
      </c>
      <c r="G183" s="545">
        <f t="shared" si="17"/>
        <v>119000</v>
      </c>
      <c r="H183" s="545">
        <f t="shared" si="17"/>
        <v>114652.04000000001</v>
      </c>
      <c r="I183" s="545">
        <f t="shared" si="12"/>
        <v>96.34625210084035</v>
      </c>
    </row>
    <row r="184" spans="1:9" ht="15">
      <c r="A184" s="45">
        <v>3</v>
      </c>
      <c r="B184" s="46"/>
      <c r="C184" s="46"/>
      <c r="D184" s="46"/>
      <c r="E184" s="53" t="s">
        <v>24</v>
      </c>
      <c r="F184" s="28">
        <f t="shared" si="17"/>
        <v>110000</v>
      </c>
      <c r="G184" s="28">
        <f t="shared" si="17"/>
        <v>119000</v>
      </c>
      <c r="H184" s="28">
        <f t="shared" si="17"/>
        <v>114652.04000000001</v>
      </c>
      <c r="I184" s="28">
        <f t="shared" si="12"/>
        <v>96.34625210084035</v>
      </c>
    </row>
    <row r="185" spans="1:9" ht="15">
      <c r="A185" s="59"/>
      <c r="B185" s="60">
        <v>32</v>
      </c>
      <c r="C185" s="46"/>
      <c r="D185" s="46"/>
      <c r="E185" s="53" t="s">
        <v>29</v>
      </c>
      <c r="F185" s="28">
        <f>F186+F188</f>
        <v>110000</v>
      </c>
      <c r="G185" s="28">
        <f>G186+G188</f>
        <v>119000</v>
      </c>
      <c r="H185" s="28">
        <f>SUM(H186+H188)</f>
        <v>114652.04000000001</v>
      </c>
      <c r="I185" s="28">
        <f t="shared" si="12"/>
        <v>96.34625210084035</v>
      </c>
    </row>
    <row r="186" spans="1:9" ht="15">
      <c r="A186" s="59"/>
      <c r="B186" s="46"/>
      <c r="C186" s="46">
        <v>322</v>
      </c>
      <c r="D186" s="46"/>
      <c r="E186" s="57" t="s">
        <v>31</v>
      </c>
      <c r="F186" s="67">
        <v>2000</v>
      </c>
      <c r="G186" s="67">
        <v>2000</v>
      </c>
      <c r="H186" s="120">
        <f>SUM(H187:H187)</f>
        <v>1771.46</v>
      </c>
      <c r="I186" s="67">
        <f t="shared" si="12"/>
        <v>88.57300000000001</v>
      </c>
    </row>
    <row r="187" spans="1:9" ht="15">
      <c r="A187" s="59"/>
      <c r="B187" s="46"/>
      <c r="C187" s="46"/>
      <c r="D187" s="46">
        <v>3223</v>
      </c>
      <c r="E187" s="57" t="s">
        <v>89</v>
      </c>
      <c r="F187" s="67"/>
      <c r="G187" s="67"/>
      <c r="H187" s="67">
        <v>1771.46</v>
      </c>
      <c r="I187" s="67"/>
    </row>
    <row r="188" spans="1:9" ht="15">
      <c r="A188" s="59"/>
      <c r="B188" s="46"/>
      <c r="C188" s="46">
        <v>323</v>
      </c>
      <c r="D188" s="46"/>
      <c r="E188" s="57" t="s">
        <v>32</v>
      </c>
      <c r="F188" s="48">
        <v>108000</v>
      </c>
      <c r="G188" s="48">
        <v>117000</v>
      </c>
      <c r="H188" s="120">
        <f>SUM(H189:H191)</f>
        <v>112880.58</v>
      </c>
      <c r="I188" s="67">
        <f t="shared" si="12"/>
        <v>96.4791282051282</v>
      </c>
    </row>
    <row r="189" spans="1:9" ht="15">
      <c r="A189" s="59"/>
      <c r="B189" s="46"/>
      <c r="C189" s="46"/>
      <c r="D189" s="46">
        <v>3232</v>
      </c>
      <c r="E189" s="57" t="s">
        <v>92</v>
      </c>
      <c r="F189" s="48"/>
      <c r="G189" s="48"/>
      <c r="H189" s="48">
        <v>63328.44</v>
      </c>
      <c r="I189" s="67"/>
    </row>
    <row r="190" spans="1:9" ht="15">
      <c r="A190" s="59"/>
      <c r="B190" s="46"/>
      <c r="C190" s="46"/>
      <c r="D190" s="46">
        <v>3234</v>
      </c>
      <c r="E190" s="57" t="s">
        <v>94</v>
      </c>
      <c r="F190" s="48"/>
      <c r="G190" s="48"/>
      <c r="H190" s="48">
        <v>16857.14</v>
      </c>
      <c r="I190" s="67"/>
    </row>
    <row r="191" spans="1:9" ht="15">
      <c r="A191" s="59"/>
      <c r="B191" s="46"/>
      <c r="C191" s="46"/>
      <c r="D191" s="46">
        <v>3239</v>
      </c>
      <c r="E191" s="57" t="s">
        <v>97</v>
      </c>
      <c r="F191" s="48"/>
      <c r="G191" s="48"/>
      <c r="H191" s="48">
        <v>32695</v>
      </c>
      <c r="I191" s="67"/>
    </row>
    <row r="192" spans="1:9" ht="18.75" customHeight="1">
      <c r="A192" s="549"/>
      <c r="B192" s="438"/>
      <c r="C192" s="438"/>
      <c r="D192" s="438"/>
      <c r="E192" s="542" t="s">
        <v>272</v>
      </c>
      <c r="F192" s="439">
        <f aca="true" t="shared" si="18" ref="F192:H194">F193</f>
        <v>80000</v>
      </c>
      <c r="G192" s="439">
        <f t="shared" si="18"/>
        <v>76000</v>
      </c>
      <c r="H192" s="439">
        <f t="shared" si="18"/>
        <v>32737.5</v>
      </c>
      <c r="I192" s="447">
        <f t="shared" si="12"/>
        <v>43.07565789473684</v>
      </c>
    </row>
    <row r="193" spans="1:9" ht="15">
      <c r="A193" s="68">
        <v>3</v>
      </c>
      <c r="B193" s="69"/>
      <c r="C193" s="69"/>
      <c r="D193" s="60"/>
      <c r="E193" s="53" t="s">
        <v>24</v>
      </c>
      <c r="F193" s="58">
        <f t="shared" si="18"/>
        <v>80000</v>
      </c>
      <c r="G193" s="58">
        <f t="shared" si="18"/>
        <v>76000</v>
      </c>
      <c r="H193" s="58">
        <f t="shared" si="18"/>
        <v>32737.5</v>
      </c>
      <c r="I193" s="28">
        <f t="shared" si="12"/>
        <v>43.07565789473684</v>
      </c>
    </row>
    <row r="194" spans="1:9" ht="15">
      <c r="A194" s="68"/>
      <c r="B194" s="69">
        <v>32</v>
      </c>
      <c r="C194" s="69"/>
      <c r="D194" s="60"/>
      <c r="E194" s="53" t="s">
        <v>29</v>
      </c>
      <c r="F194" s="58">
        <f t="shared" si="18"/>
        <v>80000</v>
      </c>
      <c r="G194" s="58">
        <f t="shared" si="18"/>
        <v>76000</v>
      </c>
      <c r="H194" s="58">
        <f t="shared" si="18"/>
        <v>32737.5</v>
      </c>
      <c r="I194" s="28">
        <f t="shared" si="12"/>
        <v>43.07565789473684</v>
      </c>
    </row>
    <row r="195" spans="1:9" ht="15">
      <c r="A195" s="556"/>
      <c r="B195" s="555"/>
      <c r="C195" s="555">
        <v>323</v>
      </c>
      <c r="D195" s="46"/>
      <c r="E195" s="57" t="s">
        <v>32</v>
      </c>
      <c r="F195" s="48">
        <v>80000</v>
      </c>
      <c r="G195" s="48">
        <v>76000</v>
      </c>
      <c r="H195" s="48">
        <v>32737.5</v>
      </c>
      <c r="I195" s="67">
        <f t="shared" si="12"/>
        <v>43.07565789473684</v>
      </c>
    </row>
    <row r="196" spans="1:9" ht="15">
      <c r="A196" s="556"/>
      <c r="B196" s="555"/>
      <c r="C196" s="555"/>
      <c r="D196" s="46">
        <v>3232</v>
      </c>
      <c r="E196" s="57" t="s">
        <v>92</v>
      </c>
      <c r="F196" s="48"/>
      <c r="G196" s="48"/>
      <c r="H196" s="48">
        <v>32737.5</v>
      </c>
      <c r="I196" s="67"/>
    </row>
    <row r="197" spans="1:9" ht="21" customHeight="1">
      <c r="A197" s="549"/>
      <c r="B197" s="438"/>
      <c r="C197" s="438"/>
      <c r="D197" s="438"/>
      <c r="E197" s="542" t="s">
        <v>271</v>
      </c>
      <c r="F197" s="439">
        <f aca="true" t="shared" si="19" ref="F197:H198">F198</f>
        <v>90000</v>
      </c>
      <c r="G197" s="439">
        <f t="shared" si="19"/>
        <v>86500</v>
      </c>
      <c r="H197" s="439">
        <f t="shared" si="19"/>
        <v>73041.08</v>
      </c>
      <c r="I197" s="447">
        <f t="shared" si="12"/>
        <v>84.44055491329479</v>
      </c>
    </row>
    <row r="198" spans="1:9" ht="15">
      <c r="A198" s="68">
        <v>3</v>
      </c>
      <c r="B198" s="69"/>
      <c r="C198" s="69"/>
      <c r="D198" s="60"/>
      <c r="E198" s="53" t="s">
        <v>24</v>
      </c>
      <c r="F198" s="58">
        <f t="shared" si="19"/>
        <v>90000</v>
      </c>
      <c r="G198" s="58">
        <f t="shared" si="19"/>
        <v>86500</v>
      </c>
      <c r="H198" s="58">
        <f t="shared" si="19"/>
        <v>73041.08</v>
      </c>
      <c r="I198" s="28">
        <f t="shared" si="12"/>
        <v>84.44055491329479</v>
      </c>
    </row>
    <row r="199" spans="1:9" ht="15">
      <c r="A199" s="68"/>
      <c r="B199" s="69">
        <v>32</v>
      </c>
      <c r="C199" s="69"/>
      <c r="D199" s="60"/>
      <c r="E199" s="53" t="s">
        <v>29</v>
      </c>
      <c r="F199" s="58">
        <f>F200+F202</f>
        <v>90000</v>
      </c>
      <c r="G199" s="58">
        <f>G200+G202</f>
        <v>86500</v>
      </c>
      <c r="H199" s="58">
        <f>H200+H202</f>
        <v>73041.08</v>
      </c>
      <c r="I199" s="28">
        <f t="shared" si="12"/>
        <v>84.44055491329479</v>
      </c>
    </row>
    <row r="200" spans="1:9" ht="15">
      <c r="A200" s="556"/>
      <c r="B200" s="69"/>
      <c r="C200" s="46">
        <v>322</v>
      </c>
      <c r="D200" s="46"/>
      <c r="E200" s="57" t="s">
        <v>31</v>
      </c>
      <c r="F200" s="48">
        <v>70000</v>
      </c>
      <c r="G200" s="48">
        <v>66500</v>
      </c>
      <c r="H200" s="48">
        <v>54542.33</v>
      </c>
      <c r="I200" s="67">
        <f t="shared" si="12"/>
        <v>82.01854135338345</v>
      </c>
    </row>
    <row r="201" spans="1:9" ht="15">
      <c r="A201" s="556"/>
      <c r="B201" s="69"/>
      <c r="C201" s="46"/>
      <c r="D201" s="46">
        <v>3223</v>
      </c>
      <c r="E201" s="57" t="s">
        <v>89</v>
      </c>
      <c r="F201" s="48"/>
      <c r="G201" s="48"/>
      <c r="H201" s="48">
        <v>54542.33</v>
      </c>
      <c r="I201" s="67"/>
    </row>
    <row r="202" spans="1:9" ht="15">
      <c r="A202" s="556"/>
      <c r="B202" s="555"/>
      <c r="C202" s="46">
        <v>323</v>
      </c>
      <c r="D202" s="46"/>
      <c r="E202" s="57" t="s">
        <v>32</v>
      </c>
      <c r="F202" s="48">
        <v>20000</v>
      </c>
      <c r="G202" s="48">
        <v>20000</v>
      </c>
      <c r="H202" s="48">
        <v>18498.75</v>
      </c>
      <c r="I202" s="67">
        <f t="shared" si="12"/>
        <v>92.49374999999999</v>
      </c>
    </row>
    <row r="203" spans="1:9" ht="15">
      <c r="A203" s="556"/>
      <c r="B203" s="555"/>
      <c r="C203" s="46"/>
      <c r="D203" s="46">
        <v>3232</v>
      </c>
      <c r="E203" s="57" t="s">
        <v>92</v>
      </c>
      <c r="F203" s="48"/>
      <c r="G203" s="48"/>
      <c r="H203" s="48">
        <v>18498.75</v>
      </c>
      <c r="I203" s="67"/>
    </row>
    <row r="204" spans="1:9" ht="15">
      <c r="A204" s="549"/>
      <c r="B204" s="438"/>
      <c r="C204" s="438"/>
      <c r="D204" s="438"/>
      <c r="E204" s="542" t="s">
        <v>270</v>
      </c>
      <c r="F204" s="439">
        <f aca="true" t="shared" si="20" ref="F204:G206">F205</f>
        <v>1000</v>
      </c>
      <c r="G204" s="439">
        <f t="shared" si="20"/>
        <v>1000</v>
      </c>
      <c r="H204" s="439">
        <v>0</v>
      </c>
      <c r="I204" s="447">
        <f t="shared" si="12"/>
        <v>0</v>
      </c>
    </row>
    <row r="205" spans="1:9" ht="15">
      <c r="A205" s="68">
        <v>3</v>
      </c>
      <c r="B205" s="69"/>
      <c r="C205" s="69"/>
      <c r="D205" s="60"/>
      <c r="E205" s="53" t="s">
        <v>24</v>
      </c>
      <c r="F205" s="58">
        <f t="shared" si="20"/>
        <v>1000</v>
      </c>
      <c r="G205" s="58">
        <f t="shared" si="20"/>
        <v>1000</v>
      </c>
      <c r="H205" s="58">
        <v>0</v>
      </c>
      <c r="I205" s="28">
        <f t="shared" si="12"/>
        <v>0</v>
      </c>
    </row>
    <row r="206" spans="1:9" ht="15">
      <c r="A206" s="68"/>
      <c r="B206" s="69">
        <v>32</v>
      </c>
      <c r="C206" s="69"/>
      <c r="D206" s="60"/>
      <c r="E206" s="53" t="s">
        <v>29</v>
      </c>
      <c r="F206" s="58">
        <f t="shared" si="20"/>
        <v>1000</v>
      </c>
      <c r="G206" s="58">
        <f t="shared" si="20"/>
        <v>1000</v>
      </c>
      <c r="H206" s="58">
        <v>0</v>
      </c>
      <c r="I206" s="28">
        <f t="shared" si="12"/>
        <v>0</v>
      </c>
    </row>
    <row r="207" spans="1:9" ht="15">
      <c r="A207" s="556"/>
      <c r="B207" s="555"/>
      <c r="C207" s="555">
        <v>323</v>
      </c>
      <c r="D207" s="46"/>
      <c r="E207" s="57" t="s">
        <v>32</v>
      </c>
      <c r="F207" s="48">
        <v>1000</v>
      </c>
      <c r="G207" s="48">
        <v>1000</v>
      </c>
      <c r="H207" s="48">
        <v>0</v>
      </c>
      <c r="I207" s="67">
        <f t="shared" si="12"/>
        <v>0</v>
      </c>
    </row>
    <row r="208" spans="1:9" ht="20.25" customHeight="1">
      <c r="A208" s="549"/>
      <c r="B208" s="438"/>
      <c r="C208" s="438"/>
      <c r="D208" s="438"/>
      <c r="E208" s="542" t="s">
        <v>269</v>
      </c>
      <c r="F208" s="439">
        <f aca="true" t="shared" si="21" ref="F208:G210">F209</f>
        <v>4550</v>
      </c>
      <c r="G208" s="439">
        <f t="shared" si="21"/>
        <v>4550</v>
      </c>
      <c r="H208" s="439">
        <v>0</v>
      </c>
      <c r="I208" s="447">
        <f t="shared" si="12"/>
        <v>0</v>
      </c>
    </row>
    <row r="209" spans="1:9" ht="15">
      <c r="A209" s="68">
        <v>3</v>
      </c>
      <c r="B209" s="69"/>
      <c r="C209" s="69"/>
      <c r="D209" s="60"/>
      <c r="E209" s="53" t="s">
        <v>24</v>
      </c>
      <c r="F209" s="58">
        <f t="shared" si="21"/>
        <v>4550</v>
      </c>
      <c r="G209" s="58">
        <f t="shared" si="21"/>
        <v>4550</v>
      </c>
      <c r="H209" s="58">
        <v>0</v>
      </c>
      <c r="I209" s="28">
        <f t="shared" si="12"/>
        <v>0</v>
      </c>
    </row>
    <row r="210" spans="1:9" ht="15">
      <c r="A210" s="68"/>
      <c r="B210" s="69">
        <v>32</v>
      </c>
      <c r="C210" s="69"/>
      <c r="D210" s="60"/>
      <c r="E210" s="53" t="s">
        <v>29</v>
      </c>
      <c r="F210" s="58">
        <f t="shared" si="21"/>
        <v>4550</v>
      </c>
      <c r="G210" s="58">
        <f t="shared" si="21"/>
        <v>4550</v>
      </c>
      <c r="H210" s="58">
        <v>0</v>
      </c>
      <c r="I210" s="28">
        <f t="shared" si="12"/>
        <v>0</v>
      </c>
    </row>
    <row r="211" spans="1:9" ht="15">
      <c r="A211" s="556"/>
      <c r="B211" s="555"/>
      <c r="C211" s="555">
        <v>323</v>
      </c>
      <c r="D211" s="46"/>
      <c r="E211" s="57" t="s">
        <v>32</v>
      </c>
      <c r="F211" s="48">
        <v>4550</v>
      </c>
      <c r="G211" s="48">
        <v>4550</v>
      </c>
      <c r="H211" s="48">
        <v>0</v>
      </c>
      <c r="I211" s="67">
        <f t="shared" si="12"/>
        <v>0</v>
      </c>
    </row>
    <row r="212" spans="1:9" ht="30">
      <c r="A212" s="579"/>
      <c r="B212" s="538"/>
      <c r="C212" s="538"/>
      <c r="D212" s="538"/>
      <c r="E212" s="507" t="s">
        <v>268</v>
      </c>
      <c r="F212" s="508">
        <f>SUM(F213+F218+F230+F235+F240)</f>
        <v>10791700</v>
      </c>
      <c r="G212" s="508">
        <f>SUM(G213+G218+G230+G235+G240)</f>
        <v>10791700</v>
      </c>
      <c r="H212" s="508">
        <f>SUM(H213+H218+H230+H235+H240)</f>
        <v>10321005.95</v>
      </c>
      <c r="I212" s="578">
        <f t="shared" si="12"/>
        <v>95.63836976565324</v>
      </c>
    </row>
    <row r="213" spans="1:9" ht="15">
      <c r="A213" s="576"/>
      <c r="B213" s="577"/>
      <c r="C213" s="577"/>
      <c r="D213" s="548"/>
      <c r="E213" s="573" t="s">
        <v>267</v>
      </c>
      <c r="F213" s="431">
        <f aca="true" t="shared" si="22" ref="F213:H215">F214</f>
        <v>4000000</v>
      </c>
      <c r="G213" s="431">
        <f t="shared" si="22"/>
        <v>4000000</v>
      </c>
      <c r="H213" s="439">
        <f t="shared" si="22"/>
        <v>3930925.42</v>
      </c>
      <c r="I213" s="439">
        <f t="shared" si="12"/>
        <v>98.2731355</v>
      </c>
    </row>
    <row r="214" spans="1:9" ht="15">
      <c r="A214" s="45">
        <v>4</v>
      </c>
      <c r="B214" s="46"/>
      <c r="C214" s="46"/>
      <c r="D214" s="66"/>
      <c r="E214" s="53" t="s">
        <v>42</v>
      </c>
      <c r="F214" s="28">
        <f t="shared" si="22"/>
        <v>4000000</v>
      </c>
      <c r="G214" s="28">
        <f t="shared" si="22"/>
        <v>4000000</v>
      </c>
      <c r="H214" s="20">
        <f t="shared" si="22"/>
        <v>3930925.42</v>
      </c>
      <c r="I214" s="20">
        <f t="shared" si="12"/>
        <v>98.2731355</v>
      </c>
    </row>
    <row r="215" spans="1:9" ht="15">
      <c r="A215" s="59"/>
      <c r="B215" s="434">
        <v>42</v>
      </c>
      <c r="C215" s="46"/>
      <c r="D215" s="66"/>
      <c r="E215" s="53" t="s">
        <v>204</v>
      </c>
      <c r="F215" s="28">
        <f t="shared" si="22"/>
        <v>4000000</v>
      </c>
      <c r="G215" s="28">
        <f t="shared" si="22"/>
        <v>4000000</v>
      </c>
      <c r="H215" s="20">
        <f t="shared" si="22"/>
        <v>3930925.42</v>
      </c>
      <c r="I215" s="20">
        <f t="shared" si="12"/>
        <v>98.2731355</v>
      </c>
    </row>
    <row r="216" spans="1:9" ht="15">
      <c r="A216" s="59"/>
      <c r="B216" s="435"/>
      <c r="C216" s="46">
        <v>421</v>
      </c>
      <c r="D216" s="66"/>
      <c r="E216" s="57" t="s">
        <v>46</v>
      </c>
      <c r="F216" s="67">
        <v>4000000</v>
      </c>
      <c r="G216" s="67">
        <v>4000000</v>
      </c>
      <c r="H216" s="436">
        <v>3930925.42</v>
      </c>
      <c r="I216" s="436">
        <f t="shared" si="12"/>
        <v>98.2731355</v>
      </c>
    </row>
    <row r="217" spans="1:9" ht="15">
      <c r="A217" s="59"/>
      <c r="B217" s="435"/>
      <c r="C217" s="46"/>
      <c r="D217" s="66">
        <v>4213</v>
      </c>
      <c r="E217" s="57" t="s">
        <v>226</v>
      </c>
      <c r="F217" s="67"/>
      <c r="G217" s="67"/>
      <c r="H217" s="436">
        <v>3930925.42</v>
      </c>
      <c r="I217" s="436"/>
    </row>
    <row r="218" spans="1:9" ht="26.25">
      <c r="A218" s="576"/>
      <c r="B218" s="577"/>
      <c r="C218" s="577"/>
      <c r="D218" s="548"/>
      <c r="E218" s="573" t="s">
        <v>266</v>
      </c>
      <c r="F218" s="431">
        <f>F219+F223</f>
        <v>6547000</v>
      </c>
      <c r="G218" s="431">
        <f>G219+G223</f>
        <v>6547000</v>
      </c>
      <c r="H218" s="439">
        <f>SUM(H219+H223)</f>
        <v>6147688.029999999</v>
      </c>
      <c r="I218" s="439">
        <f aca="true" t="shared" si="23" ref="I218:I254">H218/G218*100</f>
        <v>93.90084053765082</v>
      </c>
    </row>
    <row r="219" spans="1:9" ht="15">
      <c r="A219" s="68">
        <v>3</v>
      </c>
      <c r="B219" s="69"/>
      <c r="C219" s="555"/>
      <c r="D219" s="66"/>
      <c r="E219" s="47" t="s">
        <v>24</v>
      </c>
      <c r="F219" s="28">
        <f>F220</f>
        <v>7000</v>
      </c>
      <c r="G219" s="28">
        <f>G220</f>
        <v>7000</v>
      </c>
      <c r="H219" s="20">
        <v>6890.97</v>
      </c>
      <c r="I219" s="20">
        <f t="shared" si="23"/>
        <v>98.44242857142858</v>
      </c>
    </row>
    <row r="220" spans="1:9" ht="15">
      <c r="A220" s="68"/>
      <c r="B220" s="69">
        <v>32</v>
      </c>
      <c r="C220" s="555"/>
      <c r="D220" s="66"/>
      <c r="E220" s="47" t="s">
        <v>29</v>
      </c>
      <c r="F220" s="28">
        <f>F221</f>
        <v>7000</v>
      </c>
      <c r="G220" s="28">
        <f>G221</f>
        <v>7000</v>
      </c>
      <c r="H220" s="20">
        <v>6890.97</v>
      </c>
      <c r="I220" s="20">
        <f t="shared" si="23"/>
        <v>98.44242857142858</v>
      </c>
    </row>
    <row r="221" spans="1:9" ht="15">
      <c r="A221" s="556"/>
      <c r="B221" s="555"/>
      <c r="C221" s="555">
        <v>323</v>
      </c>
      <c r="D221" s="66"/>
      <c r="E221" s="437" t="s">
        <v>32</v>
      </c>
      <c r="F221" s="436">
        <v>7000</v>
      </c>
      <c r="G221" s="436">
        <v>7000</v>
      </c>
      <c r="H221" s="436">
        <v>6890.97</v>
      </c>
      <c r="I221" s="436">
        <f t="shared" si="23"/>
        <v>98.44242857142858</v>
      </c>
    </row>
    <row r="222" spans="1:9" ht="15">
      <c r="A222" s="556"/>
      <c r="B222" s="555"/>
      <c r="C222" s="555"/>
      <c r="D222" s="66">
        <v>3237</v>
      </c>
      <c r="E222" s="437" t="s">
        <v>289</v>
      </c>
      <c r="F222" s="436"/>
      <c r="G222" s="436"/>
      <c r="H222" s="436">
        <v>6890.97</v>
      </c>
      <c r="I222" s="436"/>
    </row>
    <row r="223" spans="1:9" ht="15">
      <c r="A223" s="45">
        <v>4</v>
      </c>
      <c r="B223" s="66"/>
      <c r="C223" s="66"/>
      <c r="D223" s="66"/>
      <c r="E223" s="53" t="s">
        <v>42</v>
      </c>
      <c r="F223" s="28">
        <f>F224+F227</f>
        <v>6540000</v>
      </c>
      <c r="G223" s="28">
        <f>G224+G227</f>
        <v>6540000</v>
      </c>
      <c r="H223" s="20">
        <f>H224+H227</f>
        <v>6140797.06</v>
      </c>
      <c r="I223" s="20">
        <f t="shared" si="23"/>
        <v>93.89597951070336</v>
      </c>
    </row>
    <row r="224" spans="1:9" ht="15">
      <c r="A224" s="45"/>
      <c r="B224" s="60">
        <v>41</v>
      </c>
      <c r="C224" s="60"/>
      <c r="D224" s="60"/>
      <c r="E224" s="53" t="s">
        <v>43</v>
      </c>
      <c r="F224" s="28">
        <v>30000</v>
      </c>
      <c r="G224" s="28">
        <v>30000</v>
      </c>
      <c r="H224" s="20">
        <v>30000</v>
      </c>
      <c r="I224" s="20">
        <f t="shared" si="23"/>
        <v>100</v>
      </c>
    </row>
    <row r="225" spans="1:9" ht="15">
      <c r="A225" s="45"/>
      <c r="B225" s="66"/>
      <c r="C225" s="66">
        <v>411</v>
      </c>
      <c r="D225" s="66"/>
      <c r="E225" s="57" t="s">
        <v>313</v>
      </c>
      <c r="F225" s="120">
        <v>30000</v>
      </c>
      <c r="G225" s="120">
        <v>30000</v>
      </c>
      <c r="H225" s="436">
        <v>30000</v>
      </c>
      <c r="I225" s="436">
        <f t="shared" si="23"/>
        <v>100</v>
      </c>
    </row>
    <row r="226" spans="1:9" ht="15">
      <c r="A226" s="443"/>
      <c r="B226" s="66"/>
      <c r="C226" s="66"/>
      <c r="D226" s="66">
        <v>4111</v>
      </c>
      <c r="E226" s="57" t="s">
        <v>121</v>
      </c>
      <c r="F226" s="120"/>
      <c r="G226" s="120"/>
      <c r="H226" s="436">
        <v>30000</v>
      </c>
      <c r="I226" s="436"/>
    </row>
    <row r="227" spans="1:9" ht="15">
      <c r="A227" s="443"/>
      <c r="B227" s="629">
        <v>42</v>
      </c>
      <c r="C227" s="66"/>
      <c r="D227" s="66"/>
      <c r="E227" s="53" t="s">
        <v>204</v>
      </c>
      <c r="F227" s="28">
        <f>F228</f>
        <v>6510000</v>
      </c>
      <c r="G227" s="28">
        <f>G228</f>
        <v>6510000</v>
      </c>
      <c r="H227" s="20">
        <f>H228</f>
        <v>6110797.06</v>
      </c>
      <c r="I227" s="20">
        <f t="shared" si="23"/>
        <v>93.86785038402458</v>
      </c>
    </row>
    <row r="228" spans="1:9" ht="15">
      <c r="A228" s="59"/>
      <c r="B228" s="435"/>
      <c r="C228" s="46">
        <v>421</v>
      </c>
      <c r="D228" s="66"/>
      <c r="E228" s="57" t="s">
        <v>46</v>
      </c>
      <c r="F228" s="67">
        <v>6510000</v>
      </c>
      <c r="G228" s="67">
        <v>6510000</v>
      </c>
      <c r="H228" s="436">
        <v>6110797.06</v>
      </c>
      <c r="I228" s="436">
        <f t="shared" si="23"/>
        <v>93.86785038402458</v>
      </c>
    </row>
    <row r="229" spans="1:9" ht="15">
      <c r="A229" s="59"/>
      <c r="B229" s="435"/>
      <c r="C229" s="46"/>
      <c r="D229" s="66">
        <v>4214</v>
      </c>
      <c r="E229" s="57" t="s">
        <v>132</v>
      </c>
      <c r="F229" s="67"/>
      <c r="G229" s="67"/>
      <c r="H229" s="436">
        <v>6110797.06</v>
      </c>
      <c r="I229" s="436"/>
    </row>
    <row r="230" spans="1:9" ht="26.25">
      <c r="A230" s="412"/>
      <c r="B230" s="438"/>
      <c r="C230" s="411"/>
      <c r="D230" s="548"/>
      <c r="E230" s="573" t="s">
        <v>265</v>
      </c>
      <c r="F230" s="439">
        <f>F231</f>
        <v>2700</v>
      </c>
      <c r="G230" s="439">
        <f>G231</f>
        <v>2700</v>
      </c>
      <c r="H230" s="439">
        <v>2700</v>
      </c>
      <c r="I230" s="439">
        <f t="shared" si="23"/>
        <v>100</v>
      </c>
    </row>
    <row r="231" spans="1:9" ht="15">
      <c r="A231" s="569">
        <v>4</v>
      </c>
      <c r="B231" s="570"/>
      <c r="C231" s="570"/>
      <c r="D231" s="66"/>
      <c r="E231" s="432" t="s">
        <v>42</v>
      </c>
      <c r="F231" s="58">
        <f>F232</f>
        <v>2700</v>
      </c>
      <c r="G231" s="58">
        <f>G232</f>
        <v>2700</v>
      </c>
      <c r="H231" s="20">
        <v>2700</v>
      </c>
      <c r="I231" s="20">
        <f t="shared" si="23"/>
        <v>100</v>
      </c>
    </row>
    <row r="232" spans="1:9" ht="15">
      <c r="A232" s="571"/>
      <c r="B232" s="572">
        <v>42</v>
      </c>
      <c r="C232" s="570"/>
      <c r="D232" s="66"/>
      <c r="E232" s="432" t="s">
        <v>45</v>
      </c>
      <c r="F232" s="20">
        <f>SUM(F233:F233)</f>
        <v>2700</v>
      </c>
      <c r="G232" s="20">
        <f>SUM(G233:G233)</f>
        <v>2700</v>
      </c>
      <c r="H232" s="20">
        <v>2700</v>
      </c>
      <c r="I232" s="20">
        <f t="shared" si="23"/>
        <v>100</v>
      </c>
    </row>
    <row r="233" spans="1:9" ht="15">
      <c r="A233" s="571"/>
      <c r="B233" s="570"/>
      <c r="C233" s="570">
        <v>422</v>
      </c>
      <c r="D233" s="66"/>
      <c r="E233" s="433" t="s">
        <v>47</v>
      </c>
      <c r="F233" s="65">
        <v>2700</v>
      </c>
      <c r="G233" s="65">
        <v>2700</v>
      </c>
      <c r="H233" s="436">
        <v>2700</v>
      </c>
      <c r="I233" s="436">
        <f t="shared" si="23"/>
        <v>100</v>
      </c>
    </row>
    <row r="234" spans="1:9" ht="15">
      <c r="A234" s="571"/>
      <c r="B234" s="570"/>
      <c r="C234" s="570"/>
      <c r="D234" s="66">
        <v>4227</v>
      </c>
      <c r="E234" s="433" t="s">
        <v>288</v>
      </c>
      <c r="F234" s="65"/>
      <c r="G234" s="65"/>
      <c r="H234" s="436">
        <v>2700</v>
      </c>
      <c r="I234" s="436"/>
    </row>
    <row r="235" spans="1:9" ht="22.5" customHeight="1">
      <c r="A235" s="574"/>
      <c r="B235" s="575"/>
      <c r="C235" s="575"/>
      <c r="D235" s="548"/>
      <c r="E235" s="554" t="s">
        <v>264</v>
      </c>
      <c r="F235" s="431">
        <f aca="true" t="shared" si="24" ref="F235:G237">F236</f>
        <v>80000</v>
      </c>
      <c r="G235" s="431">
        <f t="shared" si="24"/>
        <v>80000</v>
      </c>
      <c r="H235" s="439">
        <v>77692.5</v>
      </c>
      <c r="I235" s="439">
        <f t="shared" si="23"/>
        <v>97.11562500000001</v>
      </c>
    </row>
    <row r="236" spans="1:9" ht="15">
      <c r="A236" s="45">
        <v>4</v>
      </c>
      <c r="B236" s="46"/>
      <c r="C236" s="46"/>
      <c r="D236" s="66"/>
      <c r="E236" s="53" t="s">
        <v>42</v>
      </c>
      <c r="F236" s="58">
        <f t="shared" si="24"/>
        <v>80000</v>
      </c>
      <c r="G236" s="58">
        <f t="shared" si="24"/>
        <v>80000</v>
      </c>
      <c r="H236" s="20">
        <v>77692.5</v>
      </c>
      <c r="I236" s="20">
        <f t="shared" si="23"/>
        <v>97.11562500000001</v>
      </c>
    </row>
    <row r="237" spans="1:9" ht="15">
      <c r="A237" s="59"/>
      <c r="B237" s="60">
        <v>42</v>
      </c>
      <c r="C237" s="46"/>
      <c r="D237" s="66"/>
      <c r="E237" s="53" t="s">
        <v>43</v>
      </c>
      <c r="F237" s="58">
        <f t="shared" si="24"/>
        <v>80000</v>
      </c>
      <c r="G237" s="58">
        <f t="shared" si="24"/>
        <v>80000</v>
      </c>
      <c r="H237" s="20">
        <v>77692.5</v>
      </c>
      <c r="I237" s="20">
        <f t="shared" si="23"/>
        <v>97.11562500000001</v>
      </c>
    </row>
    <row r="238" spans="1:9" ht="15">
      <c r="A238" s="59"/>
      <c r="B238" s="46"/>
      <c r="C238" s="46">
        <v>421</v>
      </c>
      <c r="D238" s="66"/>
      <c r="E238" s="57" t="s">
        <v>46</v>
      </c>
      <c r="F238" s="48">
        <v>80000</v>
      </c>
      <c r="G238" s="48">
        <v>80000</v>
      </c>
      <c r="H238" s="436">
        <v>77692.5</v>
      </c>
      <c r="I238" s="436">
        <f t="shared" si="23"/>
        <v>97.11562500000001</v>
      </c>
    </row>
    <row r="239" spans="1:9" ht="15">
      <c r="A239" s="59"/>
      <c r="B239" s="46"/>
      <c r="C239" s="46"/>
      <c r="D239" s="66">
        <v>4212</v>
      </c>
      <c r="E239" s="57" t="s">
        <v>131</v>
      </c>
      <c r="F239" s="48"/>
      <c r="G239" s="48"/>
      <c r="H239" s="436">
        <v>77692.5</v>
      </c>
      <c r="I239" s="436"/>
    </row>
    <row r="240" spans="1:9" ht="22.5" customHeight="1">
      <c r="A240" s="574"/>
      <c r="B240" s="575"/>
      <c r="C240" s="575"/>
      <c r="D240" s="548"/>
      <c r="E240" s="554" t="s">
        <v>263</v>
      </c>
      <c r="F240" s="431">
        <f aca="true" t="shared" si="25" ref="F240:H242">F241</f>
        <v>162000</v>
      </c>
      <c r="G240" s="431">
        <f t="shared" si="25"/>
        <v>162000</v>
      </c>
      <c r="H240" s="439">
        <f t="shared" si="25"/>
        <v>162000</v>
      </c>
      <c r="I240" s="439">
        <f t="shared" si="23"/>
        <v>100</v>
      </c>
    </row>
    <row r="241" spans="1:9" ht="15">
      <c r="A241" s="45">
        <v>4</v>
      </c>
      <c r="B241" s="46"/>
      <c r="C241" s="46"/>
      <c r="D241" s="66"/>
      <c r="E241" s="53" t="s">
        <v>42</v>
      </c>
      <c r="F241" s="58">
        <f t="shared" si="25"/>
        <v>162000</v>
      </c>
      <c r="G241" s="58">
        <f t="shared" si="25"/>
        <v>162000</v>
      </c>
      <c r="H241" s="20">
        <f t="shared" si="25"/>
        <v>162000</v>
      </c>
      <c r="I241" s="20">
        <f t="shared" si="23"/>
        <v>100</v>
      </c>
    </row>
    <row r="242" spans="1:9" ht="15">
      <c r="A242" s="59"/>
      <c r="B242" s="60">
        <v>42</v>
      </c>
      <c r="C242" s="46"/>
      <c r="D242" s="66"/>
      <c r="E242" s="53" t="s">
        <v>43</v>
      </c>
      <c r="F242" s="58">
        <f t="shared" si="25"/>
        <v>162000</v>
      </c>
      <c r="G242" s="58">
        <f t="shared" si="25"/>
        <v>162000</v>
      </c>
      <c r="H242" s="20">
        <f t="shared" si="25"/>
        <v>162000</v>
      </c>
      <c r="I242" s="20">
        <f t="shared" si="23"/>
        <v>100</v>
      </c>
    </row>
    <row r="243" spans="1:9" ht="15">
      <c r="A243" s="59"/>
      <c r="B243" s="46"/>
      <c r="C243" s="46">
        <v>421</v>
      </c>
      <c r="D243" s="66"/>
      <c r="E243" s="57" t="s">
        <v>46</v>
      </c>
      <c r="F243" s="48">
        <v>162000</v>
      </c>
      <c r="G243" s="48">
        <v>162000</v>
      </c>
      <c r="H243" s="436">
        <v>162000</v>
      </c>
      <c r="I243" s="436">
        <f t="shared" si="23"/>
        <v>100</v>
      </c>
    </row>
    <row r="244" spans="1:9" ht="15">
      <c r="A244" s="59"/>
      <c r="B244" s="46"/>
      <c r="C244" s="46"/>
      <c r="D244" s="66">
        <v>4213</v>
      </c>
      <c r="E244" s="57" t="s">
        <v>226</v>
      </c>
      <c r="F244" s="48"/>
      <c r="G244" s="48"/>
      <c r="H244" s="436">
        <v>162000</v>
      </c>
      <c r="I244" s="436"/>
    </row>
    <row r="245" spans="1:9" ht="30" customHeight="1">
      <c r="A245" s="537"/>
      <c r="B245" s="538"/>
      <c r="C245" s="538"/>
      <c r="D245" s="565"/>
      <c r="E245" s="507" t="s">
        <v>292</v>
      </c>
      <c r="F245" s="508">
        <f>F246+F251+F255+F260+F269+F274+F279</f>
        <v>372750</v>
      </c>
      <c r="G245" s="508">
        <f>G246+G251+G255+G260+G269+G274+G279</f>
        <v>370250</v>
      </c>
      <c r="H245" s="566">
        <f>H246+H251+H255+H260+H269+H274+H279</f>
        <v>128302.98</v>
      </c>
      <c r="I245" s="567">
        <f t="shared" si="23"/>
        <v>34.65306684672518</v>
      </c>
    </row>
    <row r="246" spans="1:9" ht="36" customHeight="1">
      <c r="A246" s="563"/>
      <c r="B246" s="564"/>
      <c r="C246" s="564"/>
      <c r="D246" s="568"/>
      <c r="E246" s="553" t="s">
        <v>262</v>
      </c>
      <c r="F246" s="440">
        <f aca="true" t="shared" si="26" ref="F246:H248">F247</f>
        <v>10000</v>
      </c>
      <c r="G246" s="440">
        <f t="shared" si="26"/>
        <v>10000</v>
      </c>
      <c r="H246" s="439">
        <f t="shared" si="26"/>
        <v>8962.5</v>
      </c>
      <c r="I246" s="440">
        <f t="shared" si="23"/>
        <v>89.625</v>
      </c>
    </row>
    <row r="247" spans="1:9" ht="15.75" customHeight="1">
      <c r="A247" s="62">
        <v>3</v>
      </c>
      <c r="B247" s="46"/>
      <c r="C247" s="52"/>
      <c r="D247" s="61"/>
      <c r="E247" s="53" t="s">
        <v>24</v>
      </c>
      <c r="F247" s="58">
        <f t="shared" si="26"/>
        <v>10000</v>
      </c>
      <c r="G247" s="58">
        <f t="shared" si="26"/>
        <v>10000</v>
      </c>
      <c r="H247" s="20">
        <f t="shared" si="26"/>
        <v>8962.5</v>
      </c>
      <c r="I247" s="58">
        <f t="shared" si="23"/>
        <v>89.625</v>
      </c>
    </row>
    <row r="248" spans="1:9" ht="15.75" customHeight="1">
      <c r="A248" s="62"/>
      <c r="B248" s="60">
        <v>32</v>
      </c>
      <c r="C248" s="52"/>
      <c r="D248" s="52"/>
      <c r="E248" s="53" t="s">
        <v>29</v>
      </c>
      <c r="F248" s="58">
        <f t="shared" si="26"/>
        <v>10000</v>
      </c>
      <c r="G248" s="58">
        <f t="shared" si="26"/>
        <v>10000</v>
      </c>
      <c r="H248" s="20">
        <f t="shared" si="26"/>
        <v>8962.5</v>
      </c>
      <c r="I248" s="58">
        <f t="shared" si="23"/>
        <v>89.625</v>
      </c>
    </row>
    <row r="249" spans="1:15" ht="15.75" customHeight="1">
      <c r="A249" s="63"/>
      <c r="B249" s="46"/>
      <c r="C249" s="56">
        <v>329</v>
      </c>
      <c r="D249" s="150"/>
      <c r="E249" s="57" t="s">
        <v>34</v>
      </c>
      <c r="F249" s="48">
        <v>10000</v>
      </c>
      <c r="G249" s="48">
        <v>10000</v>
      </c>
      <c r="H249" s="436">
        <v>8962.5</v>
      </c>
      <c r="I249" s="48">
        <f t="shared" si="23"/>
        <v>89.625</v>
      </c>
      <c r="O249" s="121"/>
    </row>
    <row r="250" spans="1:15" ht="15.75" customHeight="1">
      <c r="A250" s="63"/>
      <c r="B250" s="46"/>
      <c r="C250" s="56"/>
      <c r="D250" s="150">
        <v>3295</v>
      </c>
      <c r="E250" s="57" t="s">
        <v>102</v>
      </c>
      <c r="F250" s="48"/>
      <c r="G250" s="48"/>
      <c r="H250" s="436">
        <v>8962.5</v>
      </c>
      <c r="I250" s="48"/>
      <c r="O250" s="121"/>
    </row>
    <row r="251" spans="1:15" ht="31.5" customHeight="1">
      <c r="A251" s="563"/>
      <c r="B251" s="564"/>
      <c r="C251" s="564"/>
      <c r="D251" s="411"/>
      <c r="E251" s="553" t="s">
        <v>261</v>
      </c>
      <c r="F251" s="440">
        <f aca="true" t="shared" si="27" ref="F251:G253">F252</f>
        <v>250000</v>
      </c>
      <c r="G251" s="440">
        <f t="shared" si="27"/>
        <v>237500</v>
      </c>
      <c r="H251" s="439">
        <v>0</v>
      </c>
      <c r="I251" s="439">
        <f t="shared" si="23"/>
        <v>0</v>
      </c>
      <c r="O251" s="121"/>
    </row>
    <row r="252" spans="1:9" ht="15.75" customHeight="1">
      <c r="A252" s="45">
        <v>4</v>
      </c>
      <c r="B252" s="46"/>
      <c r="C252" s="46"/>
      <c r="D252" s="46"/>
      <c r="E252" s="53" t="s">
        <v>42</v>
      </c>
      <c r="F252" s="58">
        <f t="shared" si="27"/>
        <v>250000</v>
      </c>
      <c r="G252" s="58">
        <f t="shared" si="27"/>
        <v>237500</v>
      </c>
      <c r="H252" s="20">
        <v>0</v>
      </c>
      <c r="I252" s="58">
        <f t="shared" si="23"/>
        <v>0</v>
      </c>
    </row>
    <row r="253" spans="1:9" ht="15.75" customHeight="1">
      <c r="A253" s="59"/>
      <c r="B253" s="60">
        <v>42</v>
      </c>
      <c r="C253" s="46"/>
      <c r="D253" s="46"/>
      <c r="E253" s="53" t="s">
        <v>43</v>
      </c>
      <c r="F253" s="58">
        <f t="shared" si="27"/>
        <v>250000</v>
      </c>
      <c r="G253" s="58">
        <f t="shared" si="27"/>
        <v>237500</v>
      </c>
      <c r="H253" s="20">
        <v>0</v>
      </c>
      <c r="I253" s="58">
        <f t="shared" si="23"/>
        <v>0</v>
      </c>
    </row>
    <row r="254" spans="1:9" ht="15.75" customHeight="1">
      <c r="A254" s="59"/>
      <c r="B254" s="46"/>
      <c r="C254" s="46">
        <v>421</v>
      </c>
      <c r="D254" s="46"/>
      <c r="E254" s="57" t="s">
        <v>46</v>
      </c>
      <c r="F254" s="48">
        <v>250000</v>
      </c>
      <c r="G254" s="48">
        <v>237500</v>
      </c>
      <c r="H254" s="436">
        <v>0</v>
      </c>
      <c r="I254" s="65">
        <f t="shared" si="23"/>
        <v>0</v>
      </c>
    </row>
    <row r="255" spans="1:9" ht="27" customHeight="1">
      <c r="A255" s="561"/>
      <c r="B255" s="562"/>
      <c r="C255" s="562"/>
      <c r="D255" s="411"/>
      <c r="E255" s="559" t="s">
        <v>260</v>
      </c>
      <c r="F255" s="440">
        <f aca="true" t="shared" si="28" ref="F255:G257">F256</f>
        <v>10000</v>
      </c>
      <c r="G255" s="440">
        <f t="shared" si="28"/>
        <v>10000</v>
      </c>
      <c r="H255" s="439">
        <v>10000</v>
      </c>
      <c r="I255" s="551">
        <f aca="true" t="shared" si="29" ref="I255:I275">H255/G255*100</f>
        <v>100</v>
      </c>
    </row>
    <row r="256" spans="1:9" ht="18.75" customHeight="1">
      <c r="A256" s="556">
        <v>3</v>
      </c>
      <c r="B256" s="555"/>
      <c r="C256" s="555"/>
      <c r="D256" s="46"/>
      <c r="E256" s="47" t="s">
        <v>24</v>
      </c>
      <c r="F256" s="58">
        <f t="shared" si="28"/>
        <v>10000</v>
      </c>
      <c r="G256" s="58">
        <f t="shared" si="28"/>
        <v>10000</v>
      </c>
      <c r="H256" s="20">
        <v>10000</v>
      </c>
      <c r="I256" s="20">
        <f t="shared" si="29"/>
        <v>100</v>
      </c>
    </row>
    <row r="257" spans="1:9" ht="18.75" customHeight="1">
      <c r="A257" s="556"/>
      <c r="B257" s="555">
        <v>38</v>
      </c>
      <c r="C257" s="555"/>
      <c r="D257" s="46"/>
      <c r="E257" s="47" t="s">
        <v>39</v>
      </c>
      <c r="F257" s="58">
        <f t="shared" si="28"/>
        <v>10000</v>
      </c>
      <c r="G257" s="58">
        <f t="shared" si="28"/>
        <v>10000</v>
      </c>
      <c r="H257" s="20">
        <v>10000</v>
      </c>
      <c r="I257" s="20">
        <f t="shared" si="29"/>
        <v>100</v>
      </c>
    </row>
    <row r="258" spans="1:9" ht="18.75" customHeight="1">
      <c r="A258" s="556"/>
      <c r="B258" s="555"/>
      <c r="C258" s="555">
        <v>386</v>
      </c>
      <c r="D258" s="46"/>
      <c r="E258" s="437" t="s">
        <v>117</v>
      </c>
      <c r="F258" s="48">
        <v>10000</v>
      </c>
      <c r="G258" s="48">
        <v>10000</v>
      </c>
      <c r="H258" s="436">
        <v>10000</v>
      </c>
      <c r="I258" s="436">
        <f t="shared" si="29"/>
        <v>100</v>
      </c>
    </row>
    <row r="259" spans="1:9" ht="18.75" customHeight="1">
      <c r="A259" s="556"/>
      <c r="B259" s="555"/>
      <c r="C259" s="555"/>
      <c r="D259" s="46">
        <v>3861</v>
      </c>
      <c r="E259" s="437" t="s">
        <v>287</v>
      </c>
      <c r="F259" s="48"/>
      <c r="G259" s="48"/>
      <c r="H259" s="436">
        <v>10000</v>
      </c>
      <c r="I259" s="436"/>
    </row>
    <row r="260" spans="1:9" ht="18.75" customHeight="1">
      <c r="A260" s="557"/>
      <c r="B260" s="558"/>
      <c r="C260" s="558"/>
      <c r="D260" s="411"/>
      <c r="E260" s="559" t="s">
        <v>259</v>
      </c>
      <c r="F260" s="560">
        <f>F261+F265</f>
        <v>15000</v>
      </c>
      <c r="G260" s="560">
        <f>G261+G265</f>
        <v>25000</v>
      </c>
      <c r="H260" s="439">
        <f>H261+H265</f>
        <v>21926.239999999998</v>
      </c>
      <c r="I260" s="551">
        <f t="shared" si="29"/>
        <v>87.70495999999999</v>
      </c>
    </row>
    <row r="261" spans="1:9" ht="20.25" customHeight="1">
      <c r="A261" s="68">
        <v>3</v>
      </c>
      <c r="B261" s="69"/>
      <c r="C261" s="555"/>
      <c r="D261" s="46"/>
      <c r="E261" s="47" t="s">
        <v>24</v>
      </c>
      <c r="F261" s="58">
        <f>F262</f>
        <v>15000</v>
      </c>
      <c r="G261" s="58">
        <f>G262</f>
        <v>15000</v>
      </c>
      <c r="H261" s="20">
        <f>H262</f>
        <v>11826.25</v>
      </c>
      <c r="I261" s="20">
        <f t="shared" si="29"/>
        <v>78.84166666666667</v>
      </c>
    </row>
    <row r="262" spans="1:9" ht="18.75" customHeight="1">
      <c r="A262" s="68"/>
      <c r="B262" s="69">
        <v>32</v>
      </c>
      <c r="C262" s="555"/>
      <c r="D262" s="46"/>
      <c r="E262" s="47" t="s">
        <v>29</v>
      </c>
      <c r="F262" s="58">
        <v>15000</v>
      </c>
      <c r="G262" s="58">
        <v>15000</v>
      </c>
      <c r="H262" s="20">
        <v>11826.25</v>
      </c>
      <c r="I262" s="20">
        <f t="shared" si="29"/>
        <v>78.84166666666667</v>
      </c>
    </row>
    <row r="263" spans="1:9" ht="18" customHeight="1">
      <c r="A263" s="556"/>
      <c r="B263" s="555"/>
      <c r="C263" s="555">
        <v>323</v>
      </c>
      <c r="D263" s="46"/>
      <c r="E263" s="437" t="s">
        <v>32</v>
      </c>
      <c r="F263" s="48">
        <v>15000</v>
      </c>
      <c r="G263" s="48">
        <v>15000</v>
      </c>
      <c r="H263" s="436">
        <v>11826.25</v>
      </c>
      <c r="I263" s="436">
        <f t="shared" si="29"/>
        <v>78.84166666666667</v>
      </c>
    </row>
    <row r="264" spans="1:9" ht="18" customHeight="1">
      <c r="A264" s="556"/>
      <c r="B264" s="555"/>
      <c r="C264" s="555"/>
      <c r="D264" s="46">
        <v>3232</v>
      </c>
      <c r="E264" s="437" t="s">
        <v>92</v>
      </c>
      <c r="F264" s="48"/>
      <c r="G264" s="48"/>
      <c r="H264" s="436">
        <v>11826.25</v>
      </c>
      <c r="I264" s="436"/>
    </row>
    <row r="265" spans="1:9" ht="18" customHeight="1">
      <c r="A265" s="68">
        <v>4</v>
      </c>
      <c r="B265" s="69"/>
      <c r="C265" s="69"/>
      <c r="D265" s="60"/>
      <c r="E265" s="53" t="s">
        <v>42</v>
      </c>
      <c r="F265" s="58">
        <v>0</v>
      </c>
      <c r="G265" s="58">
        <v>10000</v>
      </c>
      <c r="H265" s="20">
        <v>10099.99</v>
      </c>
      <c r="I265" s="20">
        <f t="shared" si="29"/>
        <v>100.99989999999998</v>
      </c>
    </row>
    <row r="266" spans="1:9" ht="18" customHeight="1">
      <c r="A266" s="68"/>
      <c r="B266" s="69">
        <v>42</v>
      </c>
      <c r="C266" s="69"/>
      <c r="D266" s="60"/>
      <c r="E266" s="53" t="s">
        <v>43</v>
      </c>
      <c r="F266" s="58">
        <v>0</v>
      </c>
      <c r="G266" s="58">
        <v>10000</v>
      </c>
      <c r="H266" s="20">
        <v>10999.99</v>
      </c>
      <c r="I266" s="20">
        <f t="shared" si="29"/>
        <v>109.9999</v>
      </c>
    </row>
    <row r="267" spans="1:9" ht="18" customHeight="1">
      <c r="A267" s="556"/>
      <c r="B267" s="555"/>
      <c r="C267" s="555">
        <v>422</v>
      </c>
      <c r="D267" s="46"/>
      <c r="E267" s="57" t="s">
        <v>47</v>
      </c>
      <c r="F267" s="48">
        <v>0</v>
      </c>
      <c r="G267" s="48">
        <v>10000</v>
      </c>
      <c r="H267" s="436">
        <v>10099.99</v>
      </c>
      <c r="I267" s="436">
        <f t="shared" si="29"/>
        <v>100.99989999999998</v>
      </c>
    </row>
    <row r="268" spans="1:9" ht="18" customHeight="1">
      <c r="A268" s="556"/>
      <c r="B268" s="555"/>
      <c r="C268" s="555"/>
      <c r="D268" s="46">
        <v>4227</v>
      </c>
      <c r="E268" s="57" t="s">
        <v>110</v>
      </c>
      <c r="F268" s="48"/>
      <c r="G268" s="48"/>
      <c r="H268" s="436">
        <v>10099.99</v>
      </c>
      <c r="I268" s="436"/>
    </row>
    <row r="269" spans="1:9" ht="29.25" customHeight="1">
      <c r="A269" s="552"/>
      <c r="B269" s="550"/>
      <c r="C269" s="550"/>
      <c r="D269" s="411"/>
      <c r="E269" s="553" t="s">
        <v>258</v>
      </c>
      <c r="F269" s="551">
        <f aca="true" t="shared" si="30" ref="F269:H271">F270</f>
        <v>58750</v>
      </c>
      <c r="G269" s="551">
        <f t="shared" si="30"/>
        <v>58750</v>
      </c>
      <c r="H269" s="439">
        <f t="shared" si="30"/>
        <v>58750</v>
      </c>
      <c r="I269" s="551">
        <f t="shared" si="29"/>
        <v>100</v>
      </c>
    </row>
    <row r="270" spans="1:9" ht="20.25" customHeight="1">
      <c r="A270" s="45">
        <v>4</v>
      </c>
      <c r="B270" s="46"/>
      <c r="C270" s="46"/>
      <c r="D270" s="46"/>
      <c r="E270" s="53" t="s">
        <v>42</v>
      </c>
      <c r="F270" s="58">
        <f t="shared" si="30"/>
        <v>58750</v>
      </c>
      <c r="G270" s="58">
        <f t="shared" si="30"/>
        <v>58750</v>
      </c>
      <c r="H270" s="20">
        <f t="shared" si="30"/>
        <v>58750</v>
      </c>
      <c r="I270" s="20">
        <f t="shared" si="29"/>
        <v>100</v>
      </c>
    </row>
    <row r="271" spans="1:9" ht="17.25" customHeight="1">
      <c r="A271" s="59"/>
      <c r="B271" s="60">
        <v>42</v>
      </c>
      <c r="C271" s="46"/>
      <c r="D271" s="46"/>
      <c r="E271" s="53" t="s">
        <v>45</v>
      </c>
      <c r="F271" s="58">
        <f t="shared" si="30"/>
        <v>58750</v>
      </c>
      <c r="G271" s="58">
        <f t="shared" si="30"/>
        <v>58750</v>
      </c>
      <c r="H271" s="20">
        <f t="shared" si="30"/>
        <v>58750</v>
      </c>
      <c r="I271" s="20">
        <f t="shared" si="29"/>
        <v>100</v>
      </c>
    </row>
    <row r="272" spans="1:9" ht="19.5" customHeight="1">
      <c r="A272" s="59"/>
      <c r="B272" s="46"/>
      <c r="C272" s="46">
        <v>426</v>
      </c>
      <c r="D272" s="46"/>
      <c r="E272" s="57" t="s">
        <v>48</v>
      </c>
      <c r="F272" s="48">
        <v>58750</v>
      </c>
      <c r="G272" s="48">
        <v>58750</v>
      </c>
      <c r="H272" s="436">
        <v>58750</v>
      </c>
      <c r="I272" s="436">
        <f t="shared" si="29"/>
        <v>100</v>
      </c>
    </row>
    <row r="273" spans="1:9" ht="19.5" customHeight="1">
      <c r="A273" s="59"/>
      <c r="B273" s="46"/>
      <c r="C273" s="46"/>
      <c r="D273" s="46">
        <v>4264</v>
      </c>
      <c r="E273" s="57" t="s">
        <v>108</v>
      </c>
      <c r="F273" s="48"/>
      <c r="G273" s="48"/>
      <c r="H273" s="436">
        <v>58750</v>
      </c>
      <c r="I273" s="436"/>
    </row>
    <row r="274" spans="1:9" ht="27" customHeight="1">
      <c r="A274" s="552"/>
      <c r="B274" s="550"/>
      <c r="C274" s="550"/>
      <c r="D274" s="411"/>
      <c r="E274" s="553" t="s">
        <v>257</v>
      </c>
      <c r="F274" s="551">
        <f aca="true" t="shared" si="31" ref="F274:H276">F275</f>
        <v>24500</v>
      </c>
      <c r="G274" s="551">
        <f t="shared" si="31"/>
        <v>24500</v>
      </c>
      <c r="H274" s="439">
        <f t="shared" si="31"/>
        <v>24500</v>
      </c>
      <c r="I274" s="551">
        <f t="shared" si="29"/>
        <v>100</v>
      </c>
    </row>
    <row r="275" spans="1:9" ht="19.5" customHeight="1">
      <c r="A275" s="45">
        <v>4</v>
      </c>
      <c r="B275" s="46"/>
      <c r="C275" s="46"/>
      <c r="D275" s="46"/>
      <c r="E275" s="53" t="s">
        <v>42</v>
      </c>
      <c r="F275" s="58">
        <f t="shared" si="31"/>
        <v>24500</v>
      </c>
      <c r="G275" s="58">
        <f t="shared" si="31"/>
        <v>24500</v>
      </c>
      <c r="H275" s="20">
        <f t="shared" si="31"/>
        <v>24500</v>
      </c>
      <c r="I275" s="20">
        <f t="shared" si="29"/>
        <v>100</v>
      </c>
    </row>
    <row r="276" spans="1:9" ht="18.75" customHeight="1">
      <c r="A276" s="59"/>
      <c r="B276" s="60">
        <v>42</v>
      </c>
      <c r="C276" s="46"/>
      <c r="D276" s="46"/>
      <c r="E276" s="53" t="s">
        <v>45</v>
      </c>
      <c r="F276" s="58">
        <f t="shared" si="31"/>
        <v>24500</v>
      </c>
      <c r="G276" s="58">
        <f t="shared" si="31"/>
        <v>24500</v>
      </c>
      <c r="H276" s="20">
        <f t="shared" si="31"/>
        <v>24500</v>
      </c>
      <c r="I276" s="20">
        <f aca="true" t="shared" si="32" ref="I276:I346">H276/G276*100</f>
        <v>100</v>
      </c>
    </row>
    <row r="277" spans="1:9" ht="15.75" customHeight="1">
      <c r="A277" s="59"/>
      <c r="B277" s="46"/>
      <c r="C277" s="46">
        <v>426</v>
      </c>
      <c r="D277" s="46"/>
      <c r="E277" s="57" t="s">
        <v>48</v>
      </c>
      <c r="F277" s="48">
        <v>24500</v>
      </c>
      <c r="G277" s="48">
        <v>24500</v>
      </c>
      <c r="H277" s="436">
        <v>24500</v>
      </c>
      <c r="I277" s="65">
        <f t="shared" si="32"/>
        <v>100</v>
      </c>
    </row>
    <row r="278" spans="1:9" ht="15.75" customHeight="1">
      <c r="A278" s="59"/>
      <c r="B278" s="46"/>
      <c r="C278" s="46"/>
      <c r="D278" s="46">
        <v>4264</v>
      </c>
      <c r="E278" s="57" t="s">
        <v>108</v>
      </c>
      <c r="F278" s="48"/>
      <c r="G278" s="48"/>
      <c r="H278" s="436">
        <v>24500</v>
      </c>
      <c r="I278" s="65"/>
    </row>
    <row r="279" spans="1:9" ht="28.5" customHeight="1">
      <c r="A279" s="549"/>
      <c r="B279" s="438"/>
      <c r="C279" s="438"/>
      <c r="D279" s="438"/>
      <c r="E279" s="541" t="s">
        <v>256</v>
      </c>
      <c r="F279" s="439">
        <f aca="true" t="shared" si="33" ref="F279:H281">F280</f>
        <v>4500</v>
      </c>
      <c r="G279" s="439">
        <f t="shared" si="33"/>
        <v>4500</v>
      </c>
      <c r="H279" s="439">
        <f t="shared" si="33"/>
        <v>4164.24</v>
      </c>
      <c r="I279" s="439">
        <f t="shared" si="32"/>
        <v>92.53866666666666</v>
      </c>
    </row>
    <row r="280" spans="1:9" ht="15.75" customHeight="1">
      <c r="A280" s="68">
        <v>3</v>
      </c>
      <c r="B280" s="69"/>
      <c r="C280" s="69"/>
      <c r="D280" s="60"/>
      <c r="E280" s="47" t="s">
        <v>24</v>
      </c>
      <c r="F280" s="58">
        <f t="shared" si="33"/>
        <v>4500</v>
      </c>
      <c r="G280" s="58">
        <f t="shared" si="33"/>
        <v>4500</v>
      </c>
      <c r="H280" s="20">
        <f t="shared" si="33"/>
        <v>4164.24</v>
      </c>
      <c r="I280" s="58">
        <f t="shared" si="32"/>
        <v>92.53866666666666</v>
      </c>
    </row>
    <row r="281" spans="1:9" ht="16.5" customHeight="1">
      <c r="A281" s="68"/>
      <c r="B281" s="69">
        <v>38</v>
      </c>
      <c r="C281" s="69"/>
      <c r="D281" s="60"/>
      <c r="E281" s="47" t="s">
        <v>39</v>
      </c>
      <c r="F281" s="58">
        <f t="shared" si="33"/>
        <v>4500</v>
      </c>
      <c r="G281" s="58">
        <f t="shared" si="33"/>
        <v>4500</v>
      </c>
      <c r="H281" s="20">
        <f t="shared" si="33"/>
        <v>4164.24</v>
      </c>
      <c r="I281" s="58">
        <f t="shared" si="32"/>
        <v>92.53866666666666</v>
      </c>
    </row>
    <row r="282" spans="1:9" ht="18.75" customHeight="1">
      <c r="A282" s="43"/>
      <c r="B282" s="44"/>
      <c r="C282" s="44">
        <v>386</v>
      </c>
      <c r="D282" s="46"/>
      <c r="E282" s="437" t="s">
        <v>117</v>
      </c>
      <c r="F282" s="65">
        <v>4500</v>
      </c>
      <c r="G282" s="65">
        <v>4500</v>
      </c>
      <c r="H282" s="436">
        <v>4164.24</v>
      </c>
      <c r="I282" s="65">
        <f t="shared" si="32"/>
        <v>92.53866666666666</v>
      </c>
    </row>
    <row r="283" spans="1:9" ht="18.75" customHeight="1">
      <c r="A283" s="43"/>
      <c r="B283" s="44"/>
      <c r="C283" s="44"/>
      <c r="D283" s="46">
        <v>3861</v>
      </c>
      <c r="E283" s="437" t="s">
        <v>287</v>
      </c>
      <c r="F283" s="65"/>
      <c r="G283" s="65"/>
      <c r="H283" s="436">
        <v>4164.24</v>
      </c>
      <c r="I283" s="65"/>
    </row>
    <row r="284" spans="1:9" ht="30">
      <c r="A284" s="537"/>
      <c r="B284" s="538"/>
      <c r="C284" s="538"/>
      <c r="D284" s="538"/>
      <c r="E284" s="507" t="s">
        <v>253</v>
      </c>
      <c r="F284" s="508">
        <f>F285+F292</f>
        <v>340000</v>
      </c>
      <c r="G284" s="508">
        <f>G285+G292</f>
        <v>330000</v>
      </c>
      <c r="H284" s="508">
        <f>H285+H292</f>
        <v>310644.93</v>
      </c>
      <c r="I284" s="508">
        <f t="shared" si="32"/>
        <v>94.13482727272728</v>
      </c>
    </row>
    <row r="285" spans="1:9" ht="16.5" customHeight="1">
      <c r="A285" s="509"/>
      <c r="B285" s="510"/>
      <c r="C285" s="510"/>
      <c r="D285" s="510"/>
      <c r="E285" s="541" t="s">
        <v>254</v>
      </c>
      <c r="F285" s="512">
        <f aca="true" t="shared" si="34" ref="F285:H286">F286</f>
        <v>220000</v>
      </c>
      <c r="G285" s="512">
        <f t="shared" si="34"/>
        <v>216000</v>
      </c>
      <c r="H285" s="512">
        <f t="shared" si="34"/>
        <v>215215.25</v>
      </c>
      <c r="I285" s="512">
        <f t="shared" si="32"/>
        <v>99.63668981481482</v>
      </c>
    </row>
    <row r="286" spans="1:9" ht="15">
      <c r="A286" s="68">
        <v>3</v>
      </c>
      <c r="B286" s="44"/>
      <c r="C286" s="44"/>
      <c r="D286" s="44"/>
      <c r="E286" s="53" t="s">
        <v>24</v>
      </c>
      <c r="F286" s="58">
        <f t="shared" si="34"/>
        <v>220000</v>
      </c>
      <c r="G286" s="58">
        <f t="shared" si="34"/>
        <v>216000</v>
      </c>
      <c r="H286" s="58">
        <f t="shared" si="34"/>
        <v>215215.25</v>
      </c>
      <c r="I286" s="58">
        <f t="shared" si="32"/>
        <v>99.63668981481482</v>
      </c>
    </row>
    <row r="287" spans="1:9" ht="15">
      <c r="A287" s="43"/>
      <c r="B287" s="69">
        <v>32</v>
      </c>
      <c r="C287" s="44"/>
      <c r="D287" s="44"/>
      <c r="E287" s="53" t="s">
        <v>29</v>
      </c>
      <c r="F287" s="58">
        <f>F288+F289</f>
        <v>220000</v>
      </c>
      <c r="G287" s="58">
        <f>G288+G289</f>
        <v>216000</v>
      </c>
      <c r="H287" s="58">
        <f>H289+H288</f>
        <v>215215.25</v>
      </c>
      <c r="I287" s="58">
        <f t="shared" si="32"/>
        <v>99.63668981481482</v>
      </c>
    </row>
    <row r="288" spans="1:9" ht="15">
      <c r="A288" s="43"/>
      <c r="B288" s="69"/>
      <c r="C288" s="44">
        <v>322</v>
      </c>
      <c r="D288" s="44"/>
      <c r="E288" s="57" t="s">
        <v>31</v>
      </c>
      <c r="F288" s="65">
        <v>0</v>
      </c>
      <c r="G288" s="65">
        <v>0</v>
      </c>
      <c r="H288" s="65">
        <v>0</v>
      </c>
      <c r="I288" s="65"/>
    </row>
    <row r="289" spans="1:9" ht="15">
      <c r="A289" s="43"/>
      <c r="B289" s="44"/>
      <c r="C289" s="44">
        <v>323</v>
      </c>
      <c r="D289" s="44"/>
      <c r="E289" s="57" t="s">
        <v>32</v>
      </c>
      <c r="F289" s="48">
        <v>220000</v>
      </c>
      <c r="G289" s="48">
        <v>216000</v>
      </c>
      <c r="H289" s="65">
        <f>H290+H291</f>
        <v>215215.25</v>
      </c>
      <c r="I289" s="48">
        <f t="shared" si="32"/>
        <v>99.63668981481482</v>
      </c>
    </row>
    <row r="290" spans="1:9" ht="15">
      <c r="A290" s="43"/>
      <c r="B290" s="44"/>
      <c r="C290" s="44"/>
      <c r="D290" s="44">
        <v>3232</v>
      </c>
      <c r="E290" s="57" t="s">
        <v>92</v>
      </c>
      <c r="F290" s="48"/>
      <c r="G290" s="48"/>
      <c r="H290" s="48">
        <v>211215.25</v>
      </c>
      <c r="I290" s="48"/>
    </row>
    <row r="291" spans="1:9" ht="15">
      <c r="A291" s="43"/>
      <c r="B291" s="44"/>
      <c r="C291" s="44"/>
      <c r="D291" s="44">
        <v>3237</v>
      </c>
      <c r="E291" s="57" t="s">
        <v>95</v>
      </c>
      <c r="F291" s="48"/>
      <c r="G291" s="48"/>
      <c r="H291" s="48">
        <v>4000</v>
      </c>
      <c r="I291" s="48"/>
    </row>
    <row r="292" spans="1:9" ht="18.75" customHeight="1">
      <c r="A292" s="509"/>
      <c r="B292" s="510"/>
      <c r="C292" s="510"/>
      <c r="D292" s="510"/>
      <c r="E292" s="541" t="s">
        <v>255</v>
      </c>
      <c r="F292" s="512">
        <f>F294+F297</f>
        <v>120000</v>
      </c>
      <c r="G292" s="512">
        <f>G294+G297</f>
        <v>114000</v>
      </c>
      <c r="H292" s="512">
        <f>H294+H297</f>
        <v>95429.68</v>
      </c>
      <c r="I292" s="512">
        <f t="shared" si="32"/>
        <v>83.71024561403509</v>
      </c>
    </row>
    <row r="293" spans="1:9" ht="15">
      <c r="A293" s="68">
        <v>3</v>
      </c>
      <c r="B293" s="44"/>
      <c r="C293" s="44"/>
      <c r="D293" s="44"/>
      <c r="E293" s="53" t="s">
        <v>24</v>
      </c>
      <c r="F293" s="58">
        <f>F297</f>
        <v>120000</v>
      </c>
      <c r="G293" s="58">
        <f>G297</f>
        <v>114000</v>
      </c>
      <c r="H293" s="58">
        <f>H297</f>
        <v>92929.68</v>
      </c>
      <c r="I293" s="58">
        <f t="shared" si="32"/>
        <v>81.51726315789473</v>
      </c>
    </row>
    <row r="294" spans="1:9" ht="15">
      <c r="A294" s="68"/>
      <c r="B294" s="69">
        <v>32</v>
      </c>
      <c r="C294" s="44"/>
      <c r="D294" s="44"/>
      <c r="E294" s="53" t="s">
        <v>29</v>
      </c>
      <c r="F294" s="58">
        <v>0</v>
      </c>
      <c r="G294" s="58">
        <v>0</v>
      </c>
      <c r="H294" s="58">
        <v>2500</v>
      </c>
      <c r="I294" s="58" t="e">
        <f t="shared" si="32"/>
        <v>#DIV/0!</v>
      </c>
    </row>
    <row r="295" spans="1:9" ht="15">
      <c r="A295" s="68"/>
      <c r="B295" s="44"/>
      <c r="C295" s="44">
        <v>329</v>
      </c>
      <c r="D295" s="44"/>
      <c r="E295" s="57" t="s">
        <v>34</v>
      </c>
      <c r="F295" s="65">
        <v>0</v>
      </c>
      <c r="G295" s="65">
        <v>0</v>
      </c>
      <c r="H295" s="65">
        <v>2500</v>
      </c>
      <c r="I295" s="65" t="e">
        <f t="shared" si="32"/>
        <v>#DIV/0!</v>
      </c>
    </row>
    <row r="296" spans="1:9" ht="15">
      <c r="A296" s="68"/>
      <c r="B296" s="44"/>
      <c r="C296" s="44"/>
      <c r="D296" s="44">
        <v>3299</v>
      </c>
      <c r="E296" s="57" t="s">
        <v>34</v>
      </c>
      <c r="F296" s="65"/>
      <c r="G296" s="65"/>
      <c r="H296" s="65">
        <v>2500</v>
      </c>
      <c r="I296" s="65" t="e">
        <f t="shared" si="32"/>
        <v>#DIV/0!</v>
      </c>
    </row>
    <row r="297" spans="1:9" ht="15">
      <c r="A297" s="43"/>
      <c r="B297" s="69">
        <v>38</v>
      </c>
      <c r="C297" s="44"/>
      <c r="D297" s="44"/>
      <c r="E297" s="53" t="s">
        <v>39</v>
      </c>
      <c r="F297" s="58">
        <f>F298</f>
        <v>120000</v>
      </c>
      <c r="G297" s="58">
        <f>G298</f>
        <v>114000</v>
      </c>
      <c r="H297" s="58">
        <f>H298</f>
        <v>92929.68</v>
      </c>
      <c r="I297" s="58">
        <f t="shared" si="32"/>
        <v>81.51726315789473</v>
      </c>
    </row>
    <row r="298" spans="1:9" ht="15">
      <c r="A298" s="43"/>
      <c r="B298" s="44"/>
      <c r="C298" s="44">
        <v>381</v>
      </c>
      <c r="D298" s="44"/>
      <c r="E298" s="57" t="s">
        <v>40</v>
      </c>
      <c r="F298" s="48">
        <v>120000</v>
      </c>
      <c r="G298" s="48">
        <v>114000</v>
      </c>
      <c r="H298" s="65">
        <f>H299</f>
        <v>92929.68</v>
      </c>
      <c r="I298" s="48">
        <f t="shared" si="32"/>
        <v>81.51726315789473</v>
      </c>
    </row>
    <row r="299" spans="1:9" ht="15">
      <c r="A299" s="43"/>
      <c r="B299" s="44"/>
      <c r="C299" s="44"/>
      <c r="D299" s="44">
        <v>3811</v>
      </c>
      <c r="E299" s="57" t="s">
        <v>106</v>
      </c>
      <c r="F299" s="48"/>
      <c r="G299" s="48"/>
      <c r="H299" s="48">
        <v>92929.68</v>
      </c>
      <c r="I299" s="48"/>
    </row>
    <row r="300" spans="1:9" ht="21.75" customHeight="1">
      <c r="A300" s="537"/>
      <c r="B300" s="538"/>
      <c r="C300" s="538"/>
      <c r="D300" s="538"/>
      <c r="E300" s="507" t="s">
        <v>251</v>
      </c>
      <c r="F300" s="508">
        <f aca="true" t="shared" si="35" ref="F300:H301">F301</f>
        <v>540000</v>
      </c>
      <c r="G300" s="508">
        <f t="shared" si="35"/>
        <v>540000</v>
      </c>
      <c r="H300" s="508">
        <f t="shared" si="35"/>
        <v>460845.23</v>
      </c>
      <c r="I300" s="508">
        <f t="shared" si="32"/>
        <v>85.34170925925926</v>
      </c>
    </row>
    <row r="301" spans="1:9" ht="26.25" customHeight="1">
      <c r="A301" s="543"/>
      <c r="B301" s="544"/>
      <c r="C301" s="544"/>
      <c r="D301" s="544"/>
      <c r="E301" s="542" t="s">
        <v>252</v>
      </c>
      <c r="F301" s="545">
        <f t="shared" si="35"/>
        <v>540000</v>
      </c>
      <c r="G301" s="545">
        <f t="shared" si="35"/>
        <v>540000</v>
      </c>
      <c r="H301" s="545">
        <f t="shared" si="35"/>
        <v>460845.23</v>
      </c>
      <c r="I301" s="545">
        <f t="shared" si="32"/>
        <v>85.34170925925926</v>
      </c>
    </row>
    <row r="302" spans="1:9" ht="15">
      <c r="A302" s="68">
        <v>3</v>
      </c>
      <c r="B302" s="44"/>
      <c r="C302" s="44"/>
      <c r="D302" s="44"/>
      <c r="E302" s="53" t="s">
        <v>24</v>
      </c>
      <c r="F302" s="58">
        <f>F303+F312+F315</f>
        <v>540000</v>
      </c>
      <c r="G302" s="58">
        <f>G303+G312+G315</f>
        <v>540000</v>
      </c>
      <c r="H302" s="58">
        <f>H303+H312+H315</f>
        <v>460845.23</v>
      </c>
      <c r="I302" s="58">
        <f t="shared" si="32"/>
        <v>85.34170925925926</v>
      </c>
    </row>
    <row r="303" spans="1:9" ht="15">
      <c r="A303" s="43"/>
      <c r="B303" s="69">
        <v>32</v>
      </c>
      <c r="C303" s="44"/>
      <c r="D303" s="44"/>
      <c r="E303" s="53" t="s">
        <v>29</v>
      </c>
      <c r="F303" s="58">
        <f>F304+F307+F311</f>
        <v>55000</v>
      </c>
      <c r="G303" s="58">
        <f>G304+G307+G311</f>
        <v>55000</v>
      </c>
      <c r="H303" s="58">
        <f>H304+H307+H311</f>
        <v>39919.26</v>
      </c>
      <c r="I303" s="58">
        <f t="shared" si="32"/>
        <v>72.58047272727272</v>
      </c>
    </row>
    <row r="304" spans="1:9" ht="15">
      <c r="A304" s="43"/>
      <c r="B304" s="69"/>
      <c r="C304" s="44">
        <v>322</v>
      </c>
      <c r="D304" s="44"/>
      <c r="E304" s="57" t="s">
        <v>31</v>
      </c>
      <c r="F304" s="65">
        <v>25000</v>
      </c>
      <c r="G304" s="65">
        <v>25000</v>
      </c>
      <c r="H304" s="65">
        <f>H305+H306</f>
        <v>17717.07</v>
      </c>
      <c r="I304" s="58">
        <f t="shared" si="32"/>
        <v>70.86828</v>
      </c>
    </row>
    <row r="305" spans="1:9" ht="15">
      <c r="A305" s="43"/>
      <c r="B305" s="69"/>
      <c r="C305" s="44"/>
      <c r="D305" s="44">
        <v>3223</v>
      </c>
      <c r="E305" s="57" t="s">
        <v>89</v>
      </c>
      <c r="F305" s="65"/>
      <c r="G305" s="65"/>
      <c r="H305" s="65">
        <v>16792.07</v>
      </c>
      <c r="I305" s="58"/>
    </row>
    <row r="306" spans="1:9" ht="15">
      <c r="A306" s="43"/>
      <c r="B306" s="69"/>
      <c r="C306" s="44"/>
      <c r="D306" s="44">
        <v>3224</v>
      </c>
      <c r="E306" s="57" t="s">
        <v>90</v>
      </c>
      <c r="F306" s="65"/>
      <c r="G306" s="65"/>
      <c r="H306" s="65">
        <v>925</v>
      </c>
      <c r="I306" s="58"/>
    </row>
    <row r="307" spans="1:9" ht="15">
      <c r="A307" s="43"/>
      <c r="B307" s="44"/>
      <c r="C307" s="44">
        <v>323</v>
      </c>
      <c r="D307" s="44"/>
      <c r="E307" s="57" t="s">
        <v>32</v>
      </c>
      <c r="F307" s="48">
        <v>25000</v>
      </c>
      <c r="G307" s="48">
        <v>25000</v>
      </c>
      <c r="H307" s="65">
        <f>H308+H309+H310</f>
        <v>22202.190000000002</v>
      </c>
      <c r="I307" s="48">
        <f t="shared" si="32"/>
        <v>88.80876</v>
      </c>
    </row>
    <row r="308" spans="1:9" ht="15">
      <c r="A308" s="43"/>
      <c r="B308" s="44"/>
      <c r="C308" s="44"/>
      <c r="D308" s="44">
        <v>3231</v>
      </c>
      <c r="E308" s="57" t="s">
        <v>91</v>
      </c>
      <c r="F308" s="48">
        <v>0</v>
      </c>
      <c r="G308" s="48">
        <v>0</v>
      </c>
      <c r="H308" s="48">
        <v>6790.11</v>
      </c>
      <c r="I308" s="48"/>
    </row>
    <row r="309" spans="1:9" ht="15">
      <c r="A309" s="43"/>
      <c r="B309" s="44"/>
      <c r="C309" s="44"/>
      <c r="D309" s="44">
        <v>3234</v>
      </c>
      <c r="E309" s="57" t="s">
        <v>94</v>
      </c>
      <c r="F309" s="48"/>
      <c r="G309" s="48"/>
      <c r="H309" s="48">
        <v>811.47</v>
      </c>
      <c r="I309" s="48"/>
    </row>
    <row r="310" spans="1:9" ht="15">
      <c r="A310" s="43"/>
      <c r="B310" s="44"/>
      <c r="C310" s="44"/>
      <c r="D310" s="44">
        <v>3237</v>
      </c>
      <c r="E310" s="57" t="s">
        <v>95</v>
      </c>
      <c r="F310" s="48"/>
      <c r="G310" s="48"/>
      <c r="H310" s="48">
        <v>14600.61</v>
      </c>
      <c r="I310" s="48"/>
    </row>
    <row r="311" spans="1:9" ht="15">
      <c r="A311" s="43"/>
      <c r="B311" s="44"/>
      <c r="C311" s="44">
        <v>329</v>
      </c>
      <c r="D311" s="44"/>
      <c r="E311" s="57" t="s">
        <v>34</v>
      </c>
      <c r="F311" s="48">
        <v>5000</v>
      </c>
      <c r="G311" s="48">
        <v>5000</v>
      </c>
      <c r="H311" s="48">
        <v>0</v>
      </c>
      <c r="I311" s="48">
        <f t="shared" si="32"/>
        <v>0</v>
      </c>
    </row>
    <row r="312" spans="1:9" ht="15">
      <c r="A312" s="43"/>
      <c r="B312" s="69">
        <v>35</v>
      </c>
      <c r="C312" s="44"/>
      <c r="D312" s="44"/>
      <c r="E312" s="53" t="s">
        <v>119</v>
      </c>
      <c r="F312" s="58">
        <f>F313</f>
        <v>360000</v>
      </c>
      <c r="G312" s="58">
        <f>G313</f>
        <v>360000</v>
      </c>
      <c r="H312" s="58">
        <f>H313</f>
        <v>315835.97</v>
      </c>
      <c r="I312" s="58">
        <f t="shared" si="32"/>
        <v>87.73221388888888</v>
      </c>
    </row>
    <row r="313" spans="1:9" ht="15">
      <c r="A313" s="43"/>
      <c r="B313" s="44"/>
      <c r="C313" s="44">
        <v>351</v>
      </c>
      <c r="D313" s="44"/>
      <c r="E313" s="57" t="s">
        <v>118</v>
      </c>
      <c r="F313" s="48">
        <v>360000</v>
      </c>
      <c r="G313" s="48">
        <v>360000</v>
      </c>
      <c r="H313" s="48">
        <v>315835.97</v>
      </c>
      <c r="I313" s="48">
        <f t="shared" si="32"/>
        <v>87.73221388888888</v>
      </c>
    </row>
    <row r="314" spans="1:9" ht="15">
      <c r="A314" s="43"/>
      <c r="B314" s="44"/>
      <c r="C314" s="44"/>
      <c r="D314" s="44">
        <v>3512</v>
      </c>
      <c r="E314" s="57" t="s">
        <v>118</v>
      </c>
      <c r="F314" s="48"/>
      <c r="G314" s="48"/>
      <c r="H314" s="48">
        <v>315835.97</v>
      </c>
      <c r="I314" s="48"/>
    </row>
    <row r="315" spans="1:9" ht="15">
      <c r="A315" s="43"/>
      <c r="B315" s="69">
        <v>37</v>
      </c>
      <c r="C315" s="44"/>
      <c r="D315" s="44"/>
      <c r="E315" s="53" t="s">
        <v>166</v>
      </c>
      <c r="F315" s="58">
        <f>F316</f>
        <v>125000</v>
      </c>
      <c r="G315" s="58">
        <f>G316</f>
        <v>125000</v>
      </c>
      <c r="H315" s="58">
        <f>H316</f>
        <v>105090</v>
      </c>
      <c r="I315" s="58">
        <f t="shared" si="32"/>
        <v>84.072</v>
      </c>
    </row>
    <row r="316" spans="1:9" ht="26.25">
      <c r="A316" s="43"/>
      <c r="B316" s="44"/>
      <c r="C316" s="44">
        <v>372</v>
      </c>
      <c r="D316" s="44"/>
      <c r="E316" s="57" t="s">
        <v>37</v>
      </c>
      <c r="F316" s="48">
        <v>125000</v>
      </c>
      <c r="G316" s="48">
        <v>125000</v>
      </c>
      <c r="H316" s="48">
        <v>105090</v>
      </c>
      <c r="I316" s="48">
        <f t="shared" si="32"/>
        <v>84.072</v>
      </c>
    </row>
    <row r="317" spans="1:9" ht="15">
      <c r="A317" s="43"/>
      <c r="B317" s="44"/>
      <c r="C317" s="44"/>
      <c r="D317" s="44">
        <v>3722</v>
      </c>
      <c r="E317" s="57" t="s">
        <v>122</v>
      </c>
      <c r="F317" s="48"/>
      <c r="G317" s="48"/>
      <c r="H317" s="48">
        <v>105090</v>
      </c>
      <c r="I317" s="48"/>
    </row>
    <row r="318" spans="1:9" ht="28.5" customHeight="1">
      <c r="A318" s="537"/>
      <c r="B318" s="538"/>
      <c r="C318" s="538"/>
      <c r="D318" s="538"/>
      <c r="E318" s="507" t="s">
        <v>249</v>
      </c>
      <c r="F318" s="508">
        <f>F319+F324+F332</f>
        <v>60000</v>
      </c>
      <c r="G318" s="508">
        <f>G319+G324+G332</f>
        <v>60000</v>
      </c>
      <c r="H318" s="508">
        <f>H319+H324+H332</f>
        <v>42814.29</v>
      </c>
      <c r="I318" s="508">
        <f t="shared" si="32"/>
        <v>71.35715</v>
      </c>
    </row>
    <row r="319" spans="1:9" ht="15">
      <c r="A319" s="546"/>
      <c r="B319" s="544"/>
      <c r="C319" s="544"/>
      <c r="D319" s="544"/>
      <c r="E319" s="542" t="s">
        <v>286</v>
      </c>
      <c r="F319" s="545">
        <f aca="true" t="shared" si="36" ref="F319:H321">F320</f>
        <v>49000</v>
      </c>
      <c r="G319" s="545">
        <f t="shared" si="36"/>
        <v>49000</v>
      </c>
      <c r="H319" s="545">
        <f t="shared" si="36"/>
        <v>36198.26</v>
      </c>
      <c r="I319" s="545">
        <f t="shared" si="32"/>
        <v>73.87400000000001</v>
      </c>
    </row>
    <row r="320" spans="1:9" ht="15">
      <c r="A320" s="68">
        <v>3</v>
      </c>
      <c r="B320" s="44"/>
      <c r="C320" s="44"/>
      <c r="D320" s="44"/>
      <c r="E320" s="53" t="s">
        <v>24</v>
      </c>
      <c r="F320" s="58">
        <f t="shared" si="36"/>
        <v>49000</v>
      </c>
      <c r="G320" s="58">
        <f t="shared" si="36"/>
        <v>49000</v>
      </c>
      <c r="H320" s="58">
        <f t="shared" si="36"/>
        <v>36198.26</v>
      </c>
      <c r="I320" s="58">
        <f t="shared" si="32"/>
        <v>73.87400000000001</v>
      </c>
    </row>
    <row r="321" spans="1:9" ht="15">
      <c r="A321" s="43"/>
      <c r="B321" s="69">
        <v>32</v>
      </c>
      <c r="C321" s="44"/>
      <c r="D321" s="44"/>
      <c r="E321" s="53" t="s">
        <v>29</v>
      </c>
      <c r="F321" s="58">
        <f t="shared" si="36"/>
        <v>49000</v>
      </c>
      <c r="G321" s="58">
        <f t="shared" si="36"/>
        <v>49000</v>
      </c>
      <c r="H321" s="58">
        <f t="shared" si="36"/>
        <v>36198.26</v>
      </c>
      <c r="I321" s="58">
        <f t="shared" si="32"/>
        <v>73.87400000000001</v>
      </c>
    </row>
    <row r="322" spans="1:9" ht="15">
      <c r="A322" s="43"/>
      <c r="B322" s="44"/>
      <c r="C322" s="44">
        <v>329</v>
      </c>
      <c r="D322" s="44"/>
      <c r="E322" s="57" t="s">
        <v>34</v>
      </c>
      <c r="F322" s="48">
        <v>49000</v>
      </c>
      <c r="G322" s="48">
        <v>49000</v>
      </c>
      <c r="H322" s="65">
        <v>36198.26</v>
      </c>
      <c r="I322" s="48">
        <f t="shared" si="32"/>
        <v>73.87400000000001</v>
      </c>
    </row>
    <row r="323" spans="1:9" ht="15">
      <c r="A323" s="43"/>
      <c r="B323" s="44"/>
      <c r="C323" s="44"/>
      <c r="D323" s="44">
        <v>3299</v>
      </c>
      <c r="E323" s="57" t="s">
        <v>34</v>
      </c>
      <c r="F323" s="48"/>
      <c r="G323" s="48"/>
      <c r="H323" s="65">
        <v>36198.26</v>
      </c>
      <c r="I323" s="48"/>
    </row>
    <row r="324" spans="1:9" ht="26.25">
      <c r="A324" s="543"/>
      <c r="B324" s="544"/>
      <c r="C324" s="544"/>
      <c r="D324" s="544"/>
      <c r="E324" s="542" t="s">
        <v>250</v>
      </c>
      <c r="F324" s="545">
        <f>F325</f>
        <v>7000</v>
      </c>
      <c r="G324" s="545">
        <f>G325</f>
        <v>7000</v>
      </c>
      <c r="H324" s="545">
        <f>H325</f>
        <v>4133.030000000001</v>
      </c>
      <c r="I324" s="545">
        <f t="shared" si="32"/>
        <v>59.04328571428572</v>
      </c>
    </row>
    <row r="325" spans="1:9" ht="15">
      <c r="A325" s="68">
        <v>3</v>
      </c>
      <c r="B325" s="44"/>
      <c r="C325" s="44"/>
      <c r="D325" s="44"/>
      <c r="E325" s="53" t="s">
        <v>24</v>
      </c>
      <c r="F325" s="58">
        <f>F326</f>
        <v>7000</v>
      </c>
      <c r="G325" s="58">
        <f>G326</f>
        <v>7000</v>
      </c>
      <c r="H325" s="58">
        <f>SUM(H326+H329)</f>
        <v>4133.030000000001</v>
      </c>
      <c r="I325" s="58">
        <f t="shared" si="32"/>
        <v>59.04328571428572</v>
      </c>
    </row>
    <row r="326" spans="1:9" ht="15">
      <c r="A326" s="43"/>
      <c r="B326" s="69">
        <v>36</v>
      </c>
      <c r="C326" s="44"/>
      <c r="D326" s="44"/>
      <c r="E326" s="53" t="s">
        <v>29</v>
      </c>
      <c r="F326" s="58">
        <f>F327</f>
        <v>7000</v>
      </c>
      <c r="G326" s="58">
        <f>G327</f>
        <v>7000</v>
      </c>
      <c r="H326" s="58">
        <f>H327</f>
        <v>488</v>
      </c>
      <c r="I326" s="58">
        <f t="shared" si="32"/>
        <v>6.9714285714285715</v>
      </c>
    </row>
    <row r="327" spans="1:9" ht="15">
      <c r="A327" s="43"/>
      <c r="B327" s="44"/>
      <c r="C327" s="44">
        <v>366</v>
      </c>
      <c r="D327" s="44"/>
      <c r="E327" s="57" t="s">
        <v>183</v>
      </c>
      <c r="F327" s="48">
        <v>7000</v>
      </c>
      <c r="G327" s="48">
        <v>7000</v>
      </c>
      <c r="H327" s="65">
        <v>488</v>
      </c>
      <c r="I327" s="48">
        <f t="shared" si="32"/>
        <v>6.9714285714285715</v>
      </c>
    </row>
    <row r="328" spans="1:9" ht="15">
      <c r="A328" s="43"/>
      <c r="B328" s="44"/>
      <c r="C328" s="44"/>
      <c r="D328" s="44">
        <v>3661</v>
      </c>
      <c r="E328" s="57" t="s">
        <v>205</v>
      </c>
      <c r="F328" s="48"/>
      <c r="G328" s="48"/>
      <c r="H328" s="65">
        <v>488</v>
      </c>
      <c r="I328" s="48"/>
    </row>
    <row r="329" spans="1:9" ht="15">
      <c r="A329" s="68"/>
      <c r="B329" s="69">
        <v>38</v>
      </c>
      <c r="C329" s="69"/>
      <c r="D329" s="69"/>
      <c r="E329" s="53" t="s">
        <v>39</v>
      </c>
      <c r="F329" s="48">
        <v>0</v>
      </c>
      <c r="G329" s="48">
        <v>0</v>
      </c>
      <c r="H329" s="65">
        <v>3645.03</v>
      </c>
      <c r="I329" s="48"/>
    </row>
    <row r="330" spans="1:9" ht="15">
      <c r="A330" s="43"/>
      <c r="B330" s="44"/>
      <c r="C330" s="44">
        <v>381</v>
      </c>
      <c r="D330" s="44"/>
      <c r="E330" s="57" t="s">
        <v>40</v>
      </c>
      <c r="F330" s="48">
        <v>0</v>
      </c>
      <c r="G330" s="48">
        <v>0</v>
      </c>
      <c r="H330" s="65">
        <v>3645.03</v>
      </c>
      <c r="I330" s="48"/>
    </row>
    <row r="331" spans="1:9" ht="15">
      <c r="A331" s="43"/>
      <c r="B331" s="44"/>
      <c r="C331" s="44"/>
      <c r="D331" s="44">
        <v>3811</v>
      </c>
      <c r="E331" s="57" t="s">
        <v>107</v>
      </c>
      <c r="F331" s="48">
        <v>0</v>
      </c>
      <c r="G331" s="48">
        <v>0</v>
      </c>
      <c r="H331" s="65">
        <v>3645.03</v>
      </c>
      <c r="I331" s="48"/>
    </row>
    <row r="332" spans="1:9" ht="26.25">
      <c r="A332" s="546"/>
      <c r="B332" s="544"/>
      <c r="C332" s="544"/>
      <c r="D332" s="544"/>
      <c r="E332" s="542" t="s">
        <v>248</v>
      </c>
      <c r="F332" s="545">
        <f>F333</f>
        <v>4000</v>
      </c>
      <c r="G332" s="545">
        <f>G333</f>
        <v>4000</v>
      </c>
      <c r="H332" s="545">
        <f>H333</f>
        <v>2483</v>
      </c>
      <c r="I332" s="545">
        <f t="shared" si="32"/>
        <v>62.075</v>
      </c>
    </row>
    <row r="333" spans="1:9" ht="15">
      <c r="A333" s="68">
        <v>3</v>
      </c>
      <c r="B333" s="44"/>
      <c r="C333" s="44"/>
      <c r="D333" s="44"/>
      <c r="E333" s="53" t="s">
        <v>24</v>
      </c>
      <c r="F333" s="58">
        <f>F334</f>
        <v>4000</v>
      </c>
      <c r="G333" s="58">
        <f>G334</f>
        <v>4000</v>
      </c>
      <c r="H333" s="58">
        <f>SUM(H334+H337)</f>
        <v>2483</v>
      </c>
      <c r="I333" s="58">
        <f t="shared" si="32"/>
        <v>62.075</v>
      </c>
    </row>
    <row r="334" spans="1:9" ht="15">
      <c r="A334" s="43"/>
      <c r="B334" s="69">
        <v>37</v>
      </c>
      <c r="C334" s="44"/>
      <c r="D334" s="44"/>
      <c r="E334" s="53" t="s">
        <v>166</v>
      </c>
      <c r="F334" s="58">
        <f>F335</f>
        <v>4000</v>
      </c>
      <c r="G334" s="58">
        <f>G335</f>
        <v>4000</v>
      </c>
      <c r="H334" s="58">
        <f>H335</f>
        <v>883</v>
      </c>
      <c r="I334" s="58">
        <f t="shared" si="32"/>
        <v>22.075</v>
      </c>
    </row>
    <row r="335" spans="1:9" ht="15">
      <c r="A335" s="43"/>
      <c r="B335" s="44"/>
      <c r="C335" s="44">
        <v>372</v>
      </c>
      <c r="D335" s="44"/>
      <c r="E335" s="57" t="s">
        <v>38</v>
      </c>
      <c r="F335" s="48">
        <v>4000</v>
      </c>
      <c r="G335" s="48">
        <v>4000</v>
      </c>
      <c r="H335" s="65">
        <v>883</v>
      </c>
      <c r="I335" s="48">
        <f t="shared" si="32"/>
        <v>22.075</v>
      </c>
    </row>
    <row r="336" spans="1:9" ht="15">
      <c r="A336" s="43"/>
      <c r="B336" s="44"/>
      <c r="C336" s="44"/>
      <c r="D336" s="44">
        <v>3722</v>
      </c>
      <c r="E336" s="57" t="s">
        <v>122</v>
      </c>
      <c r="F336" s="48"/>
      <c r="G336" s="48"/>
      <c r="H336" s="65">
        <v>883</v>
      </c>
      <c r="I336" s="48"/>
    </row>
    <row r="337" spans="1:9" ht="15">
      <c r="A337" s="68"/>
      <c r="B337" s="69">
        <v>38</v>
      </c>
      <c r="C337" s="69"/>
      <c r="D337" s="69"/>
      <c r="E337" s="53" t="s">
        <v>39</v>
      </c>
      <c r="F337" s="58">
        <v>0</v>
      </c>
      <c r="G337" s="58">
        <v>0</v>
      </c>
      <c r="H337" s="58">
        <v>1600</v>
      </c>
      <c r="I337" s="58"/>
    </row>
    <row r="338" spans="1:9" ht="15">
      <c r="A338" s="43"/>
      <c r="B338" s="44"/>
      <c r="C338" s="44">
        <v>381</v>
      </c>
      <c r="D338" s="44"/>
      <c r="E338" s="57" t="s">
        <v>40</v>
      </c>
      <c r="F338" s="48">
        <v>0</v>
      </c>
      <c r="G338" s="48">
        <v>0</v>
      </c>
      <c r="H338" s="65">
        <v>1600</v>
      </c>
      <c r="I338" s="48"/>
    </row>
    <row r="339" spans="1:9" ht="15">
      <c r="A339" s="43"/>
      <c r="B339" s="44"/>
      <c r="C339" s="44"/>
      <c r="D339" s="44">
        <v>3811</v>
      </c>
      <c r="E339" s="57" t="s">
        <v>107</v>
      </c>
      <c r="F339" s="48">
        <v>0</v>
      </c>
      <c r="G339" s="48">
        <v>0</v>
      </c>
      <c r="H339" s="65">
        <v>1600</v>
      </c>
      <c r="I339" s="48"/>
    </row>
    <row r="340" spans="1:9" ht="23.25" customHeight="1">
      <c r="A340" s="537"/>
      <c r="B340" s="538"/>
      <c r="C340" s="538"/>
      <c r="D340" s="538"/>
      <c r="E340" s="507" t="s">
        <v>247</v>
      </c>
      <c r="F340" s="508">
        <f>F341+F346+F351+F356+F363</f>
        <v>70000</v>
      </c>
      <c r="G340" s="508">
        <f>G341+G346+G351+G356+G363</f>
        <v>70000</v>
      </c>
      <c r="H340" s="508">
        <f>H341+H346+H351+H356+H363</f>
        <v>29799.5</v>
      </c>
      <c r="I340" s="508">
        <f t="shared" si="32"/>
        <v>42.57071428571428</v>
      </c>
    </row>
    <row r="341" spans="1:9" ht="18.75" customHeight="1">
      <c r="A341" s="543"/>
      <c r="B341" s="544"/>
      <c r="C341" s="544"/>
      <c r="D341" s="544"/>
      <c r="E341" s="542" t="s">
        <v>246</v>
      </c>
      <c r="F341" s="545">
        <f aca="true" t="shared" si="37" ref="F341:H343">F342</f>
        <v>5000</v>
      </c>
      <c r="G341" s="545">
        <f t="shared" si="37"/>
        <v>5000</v>
      </c>
      <c r="H341" s="545">
        <f t="shared" si="37"/>
        <v>2250</v>
      </c>
      <c r="I341" s="545">
        <f t="shared" si="32"/>
        <v>45</v>
      </c>
    </row>
    <row r="342" spans="1:9" ht="15">
      <c r="A342" s="68">
        <v>3</v>
      </c>
      <c r="B342" s="44"/>
      <c r="C342" s="44"/>
      <c r="D342" s="44"/>
      <c r="E342" s="53" t="s">
        <v>24</v>
      </c>
      <c r="F342" s="58">
        <f t="shared" si="37"/>
        <v>5000</v>
      </c>
      <c r="G342" s="58">
        <f t="shared" si="37"/>
        <v>5000</v>
      </c>
      <c r="H342" s="58">
        <f t="shared" si="37"/>
        <v>2250</v>
      </c>
      <c r="I342" s="58">
        <f t="shared" si="32"/>
        <v>45</v>
      </c>
    </row>
    <row r="343" spans="1:9" ht="15">
      <c r="A343" s="43"/>
      <c r="B343" s="69">
        <v>37</v>
      </c>
      <c r="C343" s="44"/>
      <c r="D343" s="44"/>
      <c r="E343" s="53" t="s">
        <v>166</v>
      </c>
      <c r="F343" s="58">
        <f t="shared" si="37"/>
        <v>5000</v>
      </c>
      <c r="G343" s="58">
        <f t="shared" si="37"/>
        <v>5000</v>
      </c>
      <c r="H343" s="58">
        <f t="shared" si="37"/>
        <v>2250</v>
      </c>
      <c r="I343" s="58">
        <f t="shared" si="32"/>
        <v>45</v>
      </c>
    </row>
    <row r="344" spans="1:9" ht="15">
      <c r="A344" s="43"/>
      <c r="B344" s="44"/>
      <c r="C344" s="44">
        <v>372</v>
      </c>
      <c r="D344" s="44"/>
      <c r="E344" s="57" t="s">
        <v>38</v>
      </c>
      <c r="F344" s="48">
        <v>5000</v>
      </c>
      <c r="G344" s="48">
        <v>5000</v>
      </c>
      <c r="H344" s="65">
        <v>2250</v>
      </c>
      <c r="I344" s="48">
        <f t="shared" si="32"/>
        <v>45</v>
      </c>
    </row>
    <row r="345" spans="1:9" ht="15">
      <c r="A345" s="43"/>
      <c r="B345" s="44"/>
      <c r="C345" s="44"/>
      <c r="D345" s="44">
        <v>3721</v>
      </c>
      <c r="E345" s="57" t="s">
        <v>105</v>
      </c>
      <c r="F345" s="48"/>
      <c r="G345" s="48"/>
      <c r="H345" s="65">
        <v>2250</v>
      </c>
      <c r="I345" s="48"/>
    </row>
    <row r="346" spans="1:9" ht="27.75" customHeight="1">
      <c r="A346" s="546"/>
      <c r="B346" s="544"/>
      <c r="C346" s="544"/>
      <c r="D346" s="544"/>
      <c r="E346" s="542" t="s">
        <v>245</v>
      </c>
      <c r="F346" s="545">
        <f aca="true" t="shared" si="38" ref="F346:H348">F347</f>
        <v>7000</v>
      </c>
      <c r="G346" s="545">
        <f t="shared" si="38"/>
        <v>7000</v>
      </c>
      <c r="H346" s="545">
        <f t="shared" si="38"/>
        <v>720</v>
      </c>
      <c r="I346" s="545">
        <f t="shared" si="32"/>
        <v>10.285714285714285</v>
      </c>
    </row>
    <row r="347" spans="1:9" ht="15">
      <c r="A347" s="68">
        <v>3</v>
      </c>
      <c r="B347" s="44"/>
      <c r="C347" s="44"/>
      <c r="D347" s="44"/>
      <c r="E347" s="53" t="s">
        <v>24</v>
      </c>
      <c r="F347" s="58">
        <f t="shared" si="38"/>
        <v>7000</v>
      </c>
      <c r="G347" s="58">
        <f t="shared" si="38"/>
        <v>7000</v>
      </c>
      <c r="H347" s="58">
        <f t="shared" si="38"/>
        <v>720</v>
      </c>
      <c r="I347" s="58">
        <f aca="true" t="shared" si="39" ref="I347:I390">H347/G347*100</f>
        <v>10.285714285714285</v>
      </c>
    </row>
    <row r="348" spans="1:9" ht="15">
      <c r="A348" s="43"/>
      <c r="B348" s="69">
        <v>37</v>
      </c>
      <c r="C348" s="44"/>
      <c r="D348" s="44"/>
      <c r="E348" s="53" t="s">
        <v>166</v>
      </c>
      <c r="F348" s="58">
        <f t="shared" si="38"/>
        <v>7000</v>
      </c>
      <c r="G348" s="58">
        <f t="shared" si="38"/>
        <v>7000</v>
      </c>
      <c r="H348" s="58">
        <f t="shared" si="38"/>
        <v>720</v>
      </c>
      <c r="I348" s="58">
        <f t="shared" si="39"/>
        <v>10.285714285714285</v>
      </c>
    </row>
    <row r="349" spans="1:9" ht="26.25">
      <c r="A349" s="43"/>
      <c r="B349" s="44"/>
      <c r="C349" s="44">
        <v>372</v>
      </c>
      <c r="D349" s="44"/>
      <c r="E349" s="57" t="s">
        <v>37</v>
      </c>
      <c r="F349" s="48">
        <v>7000</v>
      </c>
      <c r="G349" s="48">
        <v>7000</v>
      </c>
      <c r="H349" s="65">
        <f>H350</f>
        <v>720</v>
      </c>
      <c r="I349" s="48">
        <f t="shared" si="39"/>
        <v>10.285714285714285</v>
      </c>
    </row>
    <row r="350" spans="1:9" ht="15">
      <c r="A350" s="43"/>
      <c r="B350" s="44"/>
      <c r="C350" s="44"/>
      <c r="D350" s="44">
        <v>3722</v>
      </c>
      <c r="E350" s="57" t="s">
        <v>122</v>
      </c>
      <c r="F350" s="48"/>
      <c r="G350" s="48"/>
      <c r="H350" s="48">
        <v>720</v>
      </c>
      <c r="I350" s="48"/>
    </row>
    <row r="351" spans="1:9" ht="17.25" customHeight="1">
      <c r="A351" s="543"/>
      <c r="B351" s="544"/>
      <c r="C351" s="544"/>
      <c r="D351" s="544"/>
      <c r="E351" s="542" t="s">
        <v>244</v>
      </c>
      <c r="F351" s="545">
        <f aca="true" t="shared" si="40" ref="F351:H353">F352</f>
        <v>20000</v>
      </c>
      <c r="G351" s="545">
        <f t="shared" si="40"/>
        <v>20000</v>
      </c>
      <c r="H351" s="545">
        <f t="shared" si="40"/>
        <v>7000</v>
      </c>
      <c r="I351" s="545">
        <f t="shared" si="39"/>
        <v>35</v>
      </c>
    </row>
    <row r="352" spans="1:9" ht="15">
      <c r="A352" s="68">
        <v>3</v>
      </c>
      <c r="B352" s="44"/>
      <c r="C352" s="44"/>
      <c r="D352" s="44"/>
      <c r="E352" s="53" t="s">
        <v>24</v>
      </c>
      <c r="F352" s="58">
        <f t="shared" si="40"/>
        <v>20000</v>
      </c>
      <c r="G352" s="58">
        <f t="shared" si="40"/>
        <v>20000</v>
      </c>
      <c r="H352" s="58">
        <f t="shared" si="40"/>
        <v>7000</v>
      </c>
      <c r="I352" s="58">
        <f t="shared" si="39"/>
        <v>35</v>
      </c>
    </row>
    <row r="353" spans="1:9" ht="15">
      <c r="A353" s="43"/>
      <c r="B353" s="69">
        <v>37</v>
      </c>
      <c r="C353" s="44"/>
      <c r="D353" s="44"/>
      <c r="E353" s="53" t="s">
        <v>166</v>
      </c>
      <c r="F353" s="58">
        <f t="shared" si="40"/>
        <v>20000</v>
      </c>
      <c r="G353" s="58">
        <f t="shared" si="40"/>
        <v>20000</v>
      </c>
      <c r="H353" s="58">
        <f t="shared" si="40"/>
        <v>7000</v>
      </c>
      <c r="I353" s="58">
        <f t="shared" si="39"/>
        <v>35</v>
      </c>
    </row>
    <row r="354" spans="1:9" ht="26.25">
      <c r="A354" s="43"/>
      <c r="B354" s="44"/>
      <c r="C354" s="44">
        <v>372</v>
      </c>
      <c r="D354" s="44"/>
      <c r="E354" s="57" t="s">
        <v>37</v>
      </c>
      <c r="F354" s="48">
        <v>20000</v>
      </c>
      <c r="G354" s="48">
        <v>20000</v>
      </c>
      <c r="H354" s="65">
        <f>H355</f>
        <v>7000</v>
      </c>
      <c r="I354" s="48">
        <f t="shared" si="39"/>
        <v>35</v>
      </c>
    </row>
    <row r="355" spans="1:9" ht="15">
      <c r="A355" s="43"/>
      <c r="B355" s="44"/>
      <c r="C355" s="44"/>
      <c r="D355" s="44">
        <v>3721</v>
      </c>
      <c r="E355" s="57" t="s">
        <v>105</v>
      </c>
      <c r="F355" s="48"/>
      <c r="G355" s="48"/>
      <c r="H355" s="48">
        <v>7000</v>
      </c>
      <c r="I355" s="48"/>
    </row>
    <row r="356" spans="1:9" ht="31.5" customHeight="1">
      <c r="A356" s="543"/>
      <c r="B356" s="544"/>
      <c r="C356" s="544"/>
      <c r="D356" s="544"/>
      <c r="E356" s="542" t="s">
        <v>243</v>
      </c>
      <c r="F356" s="545">
        <f>F357</f>
        <v>23000</v>
      </c>
      <c r="G356" s="545">
        <f>G357</f>
        <v>23000</v>
      </c>
      <c r="H356" s="545">
        <f>H357</f>
        <v>14129.5</v>
      </c>
      <c r="I356" s="545">
        <f t="shared" si="39"/>
        <v>61.43260869565217</v>
      </c>
    </row>
    <row r="357" spans="1:9" ht="15">
      <c r="A357" s="68">
        <v>3</v>
      </c>
      <c r="B357" s="44"/>
      <c r="C357" s="44"/>
      <c r="D357" s="44"/>
      <c r="E357" s="53" t="s">
        <v>24</v>
      </c>
      <c r="F357" s="58">
        <f>F358+F361</f>
        <v>23000</v>
      </c>
      <c r="G357" s="58">
        <f>G358+G361</f>
        <v>23000</v>
      </c>
      <c r="H357" s="58">
        <f>H361+H358</f>
        <v>14129.5</v>
      </c>
      <c r="I357" s="58">
        <f t="shared" si="39"/>
        <v>61.43260869565217</v>
      </c>
    </row>
    <row r="358" spans="1:9" ht="15">
      <c r="A358" s="68"/>
      <c r="B358" s="69">
        <v>37</v>
      </c>
      <c r="C358" s="44"/>
      <c r="D358" s="44"/>
      <c r="E358" s="53" t="s">
        <v>166</v>
      </c>
      <c r="F358" s="58">
        <v>14000</v>
      </c>
      <c r="G358" s="58">
        <v>14000</v>
      </c>
      <c r="H358" s="58">
        <f>H359</f>
        <v>14129.5</v>
      </c>
      <c r="I358" s="58">
        <f t="shared" si="39"/>
        <v>100.925</v>
      </c>
    </row>
    <row r="359" spans="1:9" ht="26.25">
      <c r="A359" s="68"/>
      <c r="B359" s="44"/>
      <c r="C359" s="44">
        <v>372</v>
      </c>
      <c r="D359" s="44"/>
      <c r="E359" s="57" t="s">
        <v>37</v>
      </c>
      <c r="F359" s="65">
        <v>14000</v>
      </c>
      <c r="G359" s="65">
        <v>14000</v>
      </c>
      <c r="H359" s="65">
        <f>H360</f>
        <v>14129.5</v>
      </c>
      <c r="I359" s="65">
        <f t="shared" si="39"/>
        <v>100.925</v>
      </c>
    </row>
    <row r="360" spans="1:9" ht="15">
      <c r="A360" s="68"/>
      <c r="B360" s="44"/>
      <c r="C360" s="44"/>
      <c r="D360" s="44">
        <v>3722</v>
      </c>
      <c r="E360" s="57" t="s">
        <v>122</v>
      </c>
      <c r="F360" s="65"/>
      <c r="G360" s="65"/>
      <c r="H360" s="65">
        <v>14129.5</v>
      </c>
      <c r="I360" s="58"/>
    </row>
    <row r="361" spans="1:9" ht="15">
      <c r="A361" s="43"/>
      <c r="B361" s="69">
        <v>38</v>
      </c>
      <c r="C361" s="44"/>
      <c r="D361" s="44"/>
      <c r="E361" s="53" t="s">
        <v>39</v>
      </c>
      <c r="F361" s="58">
        <f>F362</f>
        <v>9000</v>
      </c>
      <c r="G361" s="58">
        <f>G362</f>
        <v>9000</v>
      </c>
      <c r="H361" s="58">
        <f>H362</f>
        <v>0</v>
      </c>
      <c r="I361" s="58">
        <f t="shared" si="39"/>
        <v>0</v>
      </c>
    </row>
    <row r="362" spans="1:9" ht="15">
      <c r="A362" s="43"/>
      <c r="B362" s="44"/>
      <c r="C362" s="44">
        <v>381</v>
      </c>
      <c r="D362" s="44"/>
      <c r="E362" s="57" t="s">
        <v>40</v>
      </c>
      <c r="F362" s="48">
        <v>9000</v>
      </c>
      <c r="G362" s="48">
        <v>9000</v>
      </c>
      <c r="H362" s="48">
        <v>0</v>
      </c>
      <c r="I362" s="48">
        <f t="shared" si="39"/>
        <v>0</v>
      </c>
    </row>
    <row r="363" spans="1:9" ht="15">
      <c r="A363" s="543"/>
      <c r="B363" s="544"/>
      <c r="C363" s="544"/>
      <c r="D363" s="544"/>
      <c r="E363" s="542" t="s">
        <v>242</v>
      </c>
      <c r="F363" s="545">
        <f aca="true" t="shared" si="41" ref="F363:H365">F364</f>
        <v>15000</v>
      </c>
      <c r="G363" s="545">
        <f t="shared" si="41"/>
        <v>15000</v>
      </c>
      <c r="H363" s="545">
        <f t="shared" si="41"/>
        <v>5700</v>
      </c>
      <c r="I363" s="545">
        <f t="shared" si="39"/>
        <v>38</v>
      </c>
    </row>
    <row r="364" spans="1:9" ht="15">
      <c r="A364" s="68">
        <v>3</v>
      </c>
      <c r="B364" s="44"/>
      <c r="C364" s="44"/>
      <c r="D364" s="44"/>
      <c r="E364" s="53" t="s">
        <v>24</v>
      </c>
      <c r="F364" s="58">
        <f t="shared" si="41"/>
        <v>15000</v>
      </c>
      <c r="G364" s="58">
        <f t="shared" si="41"/>
        <v>15000</v>
      </c>
      <c r="H364" s="58">
        <f t="shared" si="41"/>
        <v>5700</v>
      </c>
      <c r="I364" s="58">
        <f t="shared" si="39"/>
        <v>38</v>
      </c>
    </row>
    <row r="365" spans="1:9" ht="15">
      <c r="A365" s="43"/>
      <c r="B365" s="69">
        <v>37</v>
      </c>
      <c r="C365" s="44"/>
      <c r="D365" s="44"/>
      <c r="E365" s="53" t="s">
        <v>166</v>
      </c>
      <c r="F365" s="58">
        <f t="shared" si="41"/>
        <v>15000</v>
      </c>
      <c r="G365" s="58">
        <f t="shared" si="41"/>
        <v>15000</v>
      </c>
      <c r="H365" s="58">
        <f t="shared" si="41"/>
        <v>5700</v>
      </c>
      <c r="I365" s="58">
        <f t="shared" si="39"/>
        <v>38</v>
      </c>
    </row>
    <row r="366" spans="1:9" ht="26.25">
      <c r="A366" s="43"/>
      <c r="B366" s="44"/>
      <c r="C366" s="44">
        <v>372</v>
      </c>
      <c r="D366" s="44"/>
      <c r="E366" s="57" t="s">
        <v>37</v>
      </c>
      <c r="F366" s="48">
        <v>15000</v>
      </c>
      <c r="G366" s="48">
        <v>15000</v>
      </c>
      <c r="H366" s="48">
        <v>5700</v>
      </c>
      <c r="I366" s="48">
        <f t="shared" si="39"/>
        <v>38</v>
      </c>
    </row>
    <row r="367" spans="1:9" ht="15">
      <c r="A367" s="43"/>
      <c r="B367" s="44"/>
      <c r="C367" s="44"/>
      <c r="D367" s="44">
        <v>3721</v>
      </c>
      <c r="E367" s="57" t="s">
        <v>105</v>
      </c>
      <c r="F367" s="48"/>
      <c r="G367" s="48"/>
      <c r="H367" s="48">
        <v>5700</v>
      </c>
      <c r="I367" s="48"/>
    </row>
    <row r="368" spans="1:9" ht="30.75" customHeight="1">
      <c r="A368" s="537"/>
      <c r="B368" s="538"/>
      <c r="C368" s="538"/>
      <c r="D368" s="538"/>
      <c r="E368" s="507" t="s">
        <v>240</v>
      </c>
      <c r="F368" s="508">
        <f aca="true" t="shared" si="42" ref="F368:H371">F369</f>
        <v>91000</v>
      </c>
      <c r="G368" s="508">
        <f t="shared" si="42"/>
        <v>91000</v>
      </c>
      <c r="H368" s="508">
        <f t="shared" si="42"/>
        <v>65217</v>
      </c>
      <c r="I368" s="508">
        <f t="shared" si="39"/>
        <v>71.66703296703297</v>
      </c>
    </row>
    <row r="369" spans="1:9" ht="24.75" customHeight="1">
      <c r="A369" s="414"/>
      <c r="B369" s="415"/>
      <c r="C369" s="415"/>
      <c r="D369" s="415"/>
      <c r="E369" s="541" t="s">
        <v>241</v>
      </c>
      <c r="F369" s="427">
        <f t="shared" si="42"/>
        <v>91000</v>
      </c>
      <c r="G369" s="427">
        <f t="shared" si="42"/>
        <v>91000</v>
      </c>
      <c r="H369" s="427">
        <f t="shared" si="42"/>
        <v>65217</v>
      </c>
      <c r="I369" s="427">
        <f t="shared" si="39"/>
        <v>71.66703296703297</v>
      </c>
    </row>
    <row r="370" spans="1:9" ht="15">
      <c r="A370" s="68">
        <v>3</v>
      </c>
      <c r="B370" s="44"/>
      <c r="C370" s="44"/>
      <c r="D370" s="44"/>
      <c r="E370" s="53" t="s">
        <v>24</v>
      </c>
      <c r="F370" s="58">
        <f t="shared" si="42"/>
        <v>91000</v>
      </c>
      <c r="G370" s="58">
        <f t="shared" si="42"/>
        <v>91000</v>
      </c>
      <c r="H370" s="58">
        <f t="shared" si="42"/>
        <v>65217</v>
      </c>
      <c r="I370" s="58">
        <f t="shared" si="39"/>
        <v>71.66703296703297</v>
      </c>
    </row>
    <row r="371" spans="1:9" ht="15">
      <c r="A371" s="43"/>
      <c r="B371" s="69">
        <v>38</v>
      </c>
      <c r="C371" s="44"/>
      <c r="D371" s="44"/>
      <c r="E371" s="53" t="s">
        <v>39</v>
      </c>
      <c r="F371" s="58">
        <f t="shared" si="42"/>
        <v>91000</v>
      </c>
      <c r="G371" s="58">
        <f t="shared" si="42"/>
        <v>91000</v>
      </c>
      <c r="H371" s="58">
        <f t="shared" si="42"/>
        <v>65217</v>
      </c>
      <c r="I371" s="58">
        <f t="shared" si="39"/>
        <v>71.66703296703297</v>
      </c>
    </row>
    <row r="372" spans="1:9" ht="15">
      <c r="A372" s="43"/>
      <c r="B372" s="44"/>
      <c r="C372" s="44">
        <v>381</v>
      </c>
      <c r="D372" s="44"/>
      <c r="E372" s="57" t="s">
        <v>40</v>
      </c>
      <c r="F372" s="48">
        <v>91000</v>
      </c>
      <c r="G372" s="48">
        <v>91000</v>
      </c>
      <c r="H372" s="48">
        <v>65217</v>
      </c>
      <c r="I372" s="48">
        <f t="shared" si="39"/>
        <v>71.66703296703297</v>
      </c>
    </row>
    <row r="373" spans="1:9" ht="15">
      <c r="A373" s="43"/>
      <c r="B373" s="44"/>
      <c r="C373" s="44"/>
      <c r="D373" s="44">
        <v>3811</v>
      </c>
      <c r="E373" s="57" t="s">
        <v>107</v>
      </c>
      <c r="F373" s="48"/>
      <c r="G373" s="48"/>
      <c r="H373" s="48">
        <v>65217</v>
      </c>
      <c r="I373" s="48"/>
    </row>
    <row r="374" spans="1:9" ht="30">
      <c r="A374" s="537"/>
      <c r="B374" s="538"/>
      <c r="C374" s="538"/>
      <c r="D374" s="538"/>
      <c r="E374" s="507" t="s">
        <v>239</v>
      </c>
      <c r="F374" s="508">
        <f>F376</f>
        <v>130000</v>
      </c>
      <c r="G374" s="508">
        <f>G376</f>
        <v>130000</v>
      </c>
      <c r="H374" s="508">
        <f>H376</f>
        <v>90350.11</v>
      </c>
      <c r="I374" s="508">
        <f t="shared" si="39"/>
        <v>69.50008461538462</v>
      </c>
    </row>
    <row r="375" spans="1:9" ht="15">
      <c r="A375" s="414"/>
      <c r="B375" s="415"/>
      <c r="C375" s="415"/>
      <c r="D375" s="415"/>
      <c r="E375" s="511" t="s">
        <v>238</v>
      </c>
      <c r="F375" s="427">
        <f>F376</f>
        <v>130000</v>
      </c>
      <c r="G375" s="427">
        <f>G376</f>
        <v>130000</v>
      </c>
      <c r="H375" s="427">
        <f>H376+H382</f>
        <v>90350.11</v>
      </c>
      <c r="I375" s="427">
        <f t="shared" si="39"/>
        <v>69.50008461538462</v>
      </c>
    </row>
    <row r="376" spans="1:9" ht="15">
      <c r="A376" s="68">
        <v>3</v>
      </c>
      <c r="B376" s="44"/>
      <c r="C376" s="44"/>
      <c r="D376" s="44"/>
      <c r="E376" s="53" t="s">
        <v>24</v>
      </c>
      <c r="F376" s="58">
        <f>F377+F383</f>
        <v>130000</v>
      </c>
      <c r="G376" s="58">
        <f>G377+G383</f>
        <v>130000</v>
      </c>
      <c r="H376" s="58">
        <f>H377+H383</f>
        <v>90350.11</v>
      </c>
      <c r="I376" s="58">
        <f t="shared" si="39"/>
        <v>69.50008461538462</v>
      </c>
    </row>
    <row r="377" spans="1:9" ht="15">
      <c r="A377" s="43"/>
      <c r="B377" s="69">
        <v>32</v>
      </c>
      <c r="C377" s="44"/>
      <c r="D377" s="44"/>
      <c r="E377" s="53" t="s">
        <v>29</v>
      </c>
      <c r="F377" s="58">
        <f>F378+F380+F382</f>
        <v>20000</v>
      </c>
      <c r="G377" s="58">
        <f>G378+G380+G382</f>
        <v>20000</v>
      </c>
      <c r="H377" s="58">
        <f>H378+H380+H382</f>
        <v>11350.11</v>
      </c>
      <c r="I377" s="58">
        <f t="shared" si="39"/>
        <v>56.75055</v>
      </c>
    </row>
    <row r="378" spans="1:9" ht="15">
      <c r="A378" s="43"/>
      <c r="B378" s="69"/>
      <c r="C378" s="44">
        <v>322</v>
      </c>
      <c r="D378" s="44"/>
      <c r="E378" s="57" t="s">
        <v>31</v>
      </c>
      <c r="F378" s="65">
        <v>2000</v>
      </c>
      <c r="G378" s="65">
        <v>2000</v>
      </c>
      <c r="H378" s="65">
        <f>H379</f>
        <v>1781.36</v>
      </c>
      <c r="I378" s="65">
        <f t="shared" si="39"/>
        <v>89.068</v>
      </c>
    </row>
    <row r="379" spans="1:9" ht="15">
      <c r="A379" s="43"/>
      <c r="B379" s="69"/>
      <c r="C379" s="44"/>
      <c r="D379" s="44">
        <v>3223</v>
      </c>
      <c r="E379" s="57" t="s">
        <v>89</v>
      </c>
      <c r="F379" s="65"/>
      <c r="G379" s="65"/>
      <c r="H379" s="65">
        <v>1781.36</v>
      </c>
      <c r="I379" s="58"/>
    </row>
    <row r="380" spans="1:9" ht="15">
      <c r="A380" s="43"/>
      <c r="B380" s="69"/>
      <c r="C380" s="44">
        <v>323</v>
      </c>
      <c r="D380" s="44"/>
      <c r="E380" s="57" t="s">
        <v>32</v>
      </c>
      <c r="F380" s="65">
        <v>10000</v>
      </c>
      <c r="G380" s="65">
        <v>10000</v>
      </c>
      <c r="H380" s="65">
        <f>H381</f>
        <v>9568.75</v>
      </c>
      <c r="I380" s="58">
        <f t="shared" si="39"/>
        <v>95.6875</v>
      </c>
    </row>
    <row r="381" spans="1:9" ht="15">
      <c r="A381" s="43"/>
      <c r="B381" s="69"/>
      <c r="C381" s="44"/>
      <c r="D381" s="44">
        <v>3237</v>
      </c>
      <c r="E381" s="57" t="s">
        <v>95</v>
      </c>
      <c r="F381" s="65"/>
      <c r="G381" s="65"/>
      <c r="H381" s="65">
        <v>9568.75</v>
      </c>
      <c r="I381" s="58"/>
    </row>
    <row r="382" spans="1:9" ht="15">
      <c r="A382" s="68"/>
      <c r="B382" s="44"/>
      <c r="C382" s="44">
        <v>329</v>
      </c>
      <c r="D382" s="44"/>
      <c r="E382" s="57" t="s">
        <v>34</v>
      </c>
      <c r="F382" s="48">
        <v>8000</v>
      </c>
      <c r="G382" s="48">
        <v>8000</v>
      </c>
      <c r="H382" s="48">
        <v>0</v>
      </c>
      <c r="I382" s="48">
        <f t="shared" si="39"/>
        <v>0</v>
      </c>
    </row>
    <row r="383" spans="1:9" ht="15">
      <c r="A383" s="43"/>
      <c r="B383" s="69">
        <v>38</v>
      </c>
      <c r="C383" s="44"/>
      <c r="D383" s="44"/>
      <c r="E383" s="70" t="s">
        <v>39</v>
      </c>
      <c r="F383" s="58">
        <f>F384</f>
        <v>110000</v>
      </c>
      <c r="G383" s="58">
        <f>G384</f>
        <v>110000</v>
      </c>
      <c r="H383" s="58">
        <f>H384</f>
        <v>79000</v>
      </c>
      <c r="I383" s="58">
        <f t="shared" si="39"/>
        <v>71.81818181818181</v>
      </c>
    </row>
    <row r="384" spans="1:9" ht="15">
      <c r="A384" s="43"/>
      <c r="B384" s="69"/>
      <c r="C384" s="44">
        <v>381</v>
      </c>
      <c r="D384" s="44"/>
      <c r="E384" s="64" t="s">
        <v>40</v>
      </c>
      <c r="F384" s="48">
        <v>110000</v>
      </c>
      <c r="G384" s="48">
        <v>110000</v>
      </c>
      <c r="H384" s="65">
        <f>H385</f>
        <v>79000</v>
      </c>
      <c r="I384" s="65">
        <f t="shared" si="39"/>
        <v>71.81818181818181</v>
      </c>
    </row>
    <row r="385" spans="1:9" ht="15">
      <c r="A385" s="513"/>
      <c r="B385" s="514"/>
      <c r="C385" s="515"/>
      <c r="D385" s="515">
        <v>3811</v>
      </c>
      <c r="E385" s="516" t="s">
        <v>107</v>
      </c>
      <c r="F385" s="517"/>
      <c r="G385" s="517"/>
      <c r="H385" s="517">
        <v>79000</v>
      </c>
      <c r="I385" s="517"/>
    </row>
    <row r="386" spans="1:9" ht="30">
      <c r="A386" s="539"/>
      <c r="B386" s="540"/>
      <c r="C386" s="540"/>
      <c r="D386" s="540"/>
      <c r="E386" s="518" t="s">
        <v>236</v>
      </c>
      <c r="F386" s="519">
        <f aca="true" t="shared" si="43" ref="F386:H388">F387</f>
        <v>15000</v>
      </c>
      <c r="G386" s="519">
        <f t="shared" si="43"/>
        <v>15000</v>
      </c>
      <c r="H386" s="519">
        <f t="shared" si="43"/>
        <v>15000</v>
      </c>
      <c r="I386" s="598">
        <f t="shared" si="39"/>
        <v>100</v>
      </c>
    </row>
    <row r="387" spans="1:9" ht="15">
      <c r="A387" s="533"/>
      <c r="B387" s="534"/>
      <c r="C387" s="534"/>
      <c r="D387" s="534"/>
      <c r="E387" s="535" t="s">
        <v>237</v>
      </c>
      <c r="F387" s="536">
        <f t="shared" si="43"/>
        <v>15000</v>
      </c>
      <c r="G387" s="536">
        <f t="shared" si="43"/>
        <v>15000</v>
      </c>
      <c r="H387" s="536">
        <f t="shared" si="43"/>
        <v>15000</v>
      </c>
      <c r="I387" s="536">
        <f t="shared" si="39"/>
        <v>100</v>
      </c>
    </row>
    <row r="388" spans="1:9" ht="15">
      <c r="A388" s="527">
        <v>3</v>
      </c>
      <c r="B388" s="526"/>
      <c r="C388" s="528"/>
      <c r="D388" s="528"/>
      <c r="E388" s="529" t="s">
        <v>24</v>
      </c>
      <c r="F388" s="461">
        <f t="shared" si="43"/>
        <v>15000</v>
      </c>
      <c r="G388" s="461">
        <f t="shared" si="43"/>
        <v>15000</v>
      </c>
      <c r="H388" s="461">
        <f t="shared" si="43"/>
        <v>15000</v>
      </c>
      <c r="I388" s="461">
        <f t="shared" si="39"/>
        <v>100</v>
      </c>
    </row>
    <row r="389" spans="1:9" ht="15">
      <c r="A389" s="527"/>
      <c r="B389" s="526">
        <v>38</v>
      </c>
      <c r="C389" s="528"/>
      <c r="D389" s="528"/>
      <c r="E389" s="530" t="s">
        <v>39</v>
      </c>
      <c r="F389" s="461">
        <f>F390</f>
        <v>15000</v>
      </c>
      <c r="G389" s="461">
        <f>G390</f>
        <v>15000</v>
      </c>
      <c r="H389" s="461">
        <v>15000</v>
      </c>
      <c r="I389" s="461">
        <f t="shared" si="39"/>
        <v>100</v>
      </c>
    </row>
    <row r="390" spans="1:9" ht="15.75">
      <c r="A390" s="531"/>
      <c r="B390" s="524"/>
      <c r="C390" s="528">
        <v>381</v>
      </c>
      <c r="D390" s="528"/>
      <c r="E390" s="532" t="s">
        <v>40</v>
      </c>
      <c r="F390" s="525">
        <v>15000</v>
      </c>
      <c r="G390" s="525">
        <v>15000</v>
      </c>
      <c r="H390" s="525">
        <v>15000</v>
      </c>
      <c r="I390" s="463">
        <f t="shared" si="39"/>
        <v>100</v>
      </c>
    </row>
    <row r="391" spans="1:9" ht="15">
      <c r="A391" s="522"/>
      <c r="B391" s="524"/>
      <c r="C391" s="523"/>
      <c r="D391" s="520">
        <v>3811</v>
      </c>
      <c r="E391" s="108" t="s">
        <v>107</v>
      </c>
      <c r="F391" s="521"/>
      <c r="G391" s="521"/>
      <c r="H391" s="521">
        <v>15000</v>
      </c>
      <c r="I391" s="521"/>
    </row>
    <row r="392" spans="1:9" ht="15">
      <c r="A392" s="77"/>
      <c r="B392" s="71"/>
      <c r="C392" s="78"/>
      <c r="D392" s="78"/>
      <c r="E392" s="79"/>
      <c r="F392" s="72"/>
      <c r="G392" s="72"/>
      <c r="H392" s="72"/>
      <c r="I392" s="72"/>
    </row>
    <row r="393" spans="1:9" ht="15">
      <c r="A393" s="73"/>
      <c r="B393" s="74"/>
      <c r="C393" s="75"/>
      <c r="D393" s="75"/>
      <c r="E393" s="76"/>
      <c r="F393" s="72"/>
      <c r="G393" s="72"/>
      <c r="H393" s="72"/>
      <c r="I393" s="72"/>
    </row>
    <row r="394" spans="1:9" ht="15">
      <c r="A394" s="77"/>
      <c r="B394" s="71"/>
      <c r="C394" s="78"/>
      <c r="D394" s="78"/>
      <c r="E394" s="77"/>
      <c r="F394" s="72"/>
      <c r="G394" s="72"/>
      <c r="H394" s="72"/>
      <c r="I394" s="72"/>
    </row>
    <row r="395" spans="1:9" ht="15">
      <c r="A395" s="77"/>
      <c r="B395" s="80"/>
      <c r="C395" s="78"/>
      <c r="D395" s="78"/>
      <c r="E395" s="77"/>
      <c r="F395" s="72"/>
      <c r="G395" s="72"/>
      <c r="H395" s="72"/>
      <c r="I395" s="72"/>
    </row>
    <row r="396" spans="1:9" ht="15">
      <c r="A396" s="76"/>
      <c r="B396" s="74"/>
      <c r="C396" s="75"/>
      <c r="D396" s="75"/>
      <c r="E396" s="77"/>
      <c r="F396" s="72"/>
      <c r="G396" s="72"/>
      <c r="H396" s="72"/>
      <c r="I396" s="72"/>
    </row>
    <row r="397" spans="1:9" ht="15">
      <c r="A397" s="76"/>
      <c r="B397" s="74"/>
      <c r="C397" s="75"/>
      <c r="D397" s="75"/>
      <c r="E397" s="77"/>
      <c r="F397" s="72"/>
      <c r="G397" s="72"/>
      <c r="H397" s="72"/>
      <c r="I397" s="72"/>
    </row>
    <row r="398" spans="1:9" ht="15">
      <c r="A398" s="76"/>
      <c r="B398" s="74"/>
      <c r="C398" s="75"/>
      <c r="D398" s="75"/>
      <c r="E398" s="77"/>
      <c r="F398" s="72"/>
      <c r="G398" s="72"/>
      <c r="H398" s="72"/>
      <c r="I398" s="72"/>
    </row>
    <row r="399" spans="1:9" ht="15">
      <c r="A399" s="77"/>
      <c r="B399" s="71"/>
      <c r="C399" s="78"/>
      <c r="D399" s="78"/>
      <c r="E399" s="29"/>
      <c r="F399" s="72"/>
      <c r="G399" s="72"/>
      <c r="H399" s="29"/>
      <c r="I399" s="72"/>
    </row>
    <row r="400" spans="1:9" ht="15">
      <c r="A400" s="77"/>
      <c r="B400" s="71"/>
      <c r="C400" s="78"/>
      <c r="D400" s="78"/>
      <c r="E400" s="29"/>
      <c r="F400" s="72"/>
      <c r="G400" s="72"/>
      <c r="H400" s="29"/>
      <c r="I400" s="72"/>
    </row>
    <row r="409" ht="15">
      <c r="E409">
        <v>13</v>
      </c>
    </row>
  </sheetData>
  <sheetProtection selectLockedCells="1" selectUnlockedCells="1"/>
  <mergeCells count="6">
    <mergeCell ref="A13:J13"/>
    <mergeCell ref="A15:E15"/>
    <mergeCell ref="A2:I2"/>
    <mergeCell ref="A3:I3"/>
    <mergeCell ref="A4:I4"/>
    <mergeCell ref="A1:J1"/>
  </mergeCells>
  <printOptions/>
  <pageMargins left="0.5905511811023623" right="0.2362204724409449" top="0.3937007874015748" bottom="0.1968503937007874" header="0.5118110236220472" footer="0.5118110236220472"/>
  <pageSetup fitToHeight="0" fitToWidth="1" horizontalDpi="300" verticalDpi="300" orientation="portrait" paperSize="9" scale="74" r:id="rId1"/>
  <rowBreaks count="6" manualBreakCount="6">
    <brk id="59" max="8" man="1"/>
    <brk id="125" max="8" man="1"/>
    <brk id="191" max="8" man="1"/>
    <brk id="254" max="8" man="1"/>
    <brk id="311" max="8" man="1"/>
    <brk id="36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90" zoomScaleSheetLayoutView="90" zoomScalePageLayoutView="0" workbookViewId="0" topLeftCell="A1">
      <selection activeCell="S15" sqref="S15"/>
    </sheetView>
  </sheetViews>
  <sheetFormatPr defaultColWidth="9.140625" defaultRowHeight="15"/>
  <cols>
    <col min="3" max="3" width="9.57421875" style="0" customWidth="1"/>
    <col min="10" max="10" width="0.2890625" style="0" customWidth="1"/>
    <col min="11" max="11" width="20.00390625" style="0" hidden="1" customWidth="1"/>
    <col min="13" max="13" width="0" style="0" hidden="1" customWidth="1"/>
  </cols>
  <sheetData>
    <row r="1" spans="1:13" ht="18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6.5" customHeight="1">
      <c r="A2" s="778" t="s">
        <v>170</v>
      </c>
      <c r="B2" s="778"/>
      <c r="C2" s="778"/>
      <c r="D2" s="778"/>
      <c r="E2" s="778"/>
      <c r="F2" s="778"/>
      <c r="G2" s="778"/>
      <c r="H2" s="778"/>
      <c r="I2" s="778"/>
      <c r="J2" s="77"/>
      <c r="K2" s="77"/>
      <c r="L2" s="77"/>
      <c r="M2" s="77"/>
    </row>
    <row r="3" spans="1:13" ht="50.25" customHeight="1">
      <c r="A3" s="775" t="s">
        <v>305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"/>
      <c r="M3" s="77"/>
    </row>
    <row r="4" spans="1:13" ht="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5">
      <c r="A5" s="779" t="s">
        <v>116</v>
      </c>
      <c r="B5" s="779"/>
      <c r="C5" s="779"/>
      <c r="D5" s="779"/>
      <c r="E5" s="779"/>
      <c r="F5" s="779"/>
      <c r="G5" s="779"/>
      <c r="H5" s="779"/>
      <c r="I5" s="779"/>
      <c r="J5" s="77"/>
      <c r="K5" s="77"/>
      <c r="L5" s="77"/>
      <c r="M5" s="77"/>
    </row>
    <row r="6" spans="1:13" ht="66.75" customHeight="1">
      <c r="A6" s="777" t="s">
        <v>306</v>
      </c>
      <c r="B6" s="777"/>
      <c r="C6" s="777"/>
      <c r="D6" s="777"/>
      <c r="E6" s="777"/>
      <c r="F6" s="777"/>
      <c r="G6" s="777"/>
      <c r="H6" s="777"/>
      <c r="I6" s="777"/>
      <c r="J6" s="777"/>
      <c r="K6" s="777"/>
      <c r="L6" s="77"/>
      <c r="M6" s="77"/>
    </row>
    <row r="7" spans="1:13" ht="31.5" customHeight="1">
      <c r="A7" s="773" t="s">
        <v>129</v>
      </c>
      <c r="B7" s="775"/>
      <c r="C7" s="775"/>
      <c r="D7" s="775"/>
      <c r="E7" s="775"/>
      <c r="F7" s="775"/>
      <c r="G7" s="775"/>
      <c r="H7" s="775"/>
      <c r="I7" s="775"/>
      <c r="J7" s="467"/>
      <c r="K7" s="467"/>
      <c r="L7" s="77"/>
      <c r="M7" s="77"/>
    </row>
    <row r="8" spans="1:13" ht="23.25" customHeight="1">
      <c r="A8" s="779" t="s">
        <v>171</v>
      </c>
      <c r="B8" s="779"/>
      <c r="C8" s="779"/>
      <c r="D8" s="779"/>
      <c r="E8" s="779"/>
      <c r="F8" s="779"/>
      <c r="G8" s="779"/>
      <c r="H8" s="779"/>
      <c r="I8" s="779"/>
      <c r="J8" s="77"/>
      <c r="K8" s="77"/>
      <c r="L8" s="77"/>
      <c r="M8" s="77"/>
    </row>
    <row r="9" spans="1:13" ht="5.2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ht="34.5" customHeight="1">
      <c r="A10" s="776" t="s">
        <v>329</v>
      </c>
      <c r="B10" s="776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</row>
    <row r="11" spans="1:13" ht="1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1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3" ht="7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3" ht="15">
      <c r="A14" s="77" t="s">
        <v>330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3" ht="16.5" customHeight="1">
      <c r="A15" s="77" t="s">
        <v>331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5">
      <c r="A16" s="77" t="s">
        <v>332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5">
      <c r="A18" s="77"/>
      <c r="B18" s="77"/>
      <c r="C18" s="77"/>
      <c r="D18" s="77"/>
      <c r="E18" s="77"/>
      <c r="F18" s="29" t="s">
        <v>128</v>
      </c>
      <c r="G18" s="29"/>
      <c r="H18" s="29"/>
      <c r="I18" s="77"/>
      <c r="J18" s="77"/>
      <c r="K18" s="77"/>
      <c r="L18" s="77"/>
      <c r="M18" s="77"/>
    </row>
    <row r="19" spans="1:13" ht="18" customHeight="1">
      <c r="A19" s="77"/>
      <c r="B19" s="77"/>
      <c r="C19" s="77"/>
      <c r="D19" s="77"/>
      <c r="E19" s="77"/>
      <c r="F19" s="77" t="s">
        <v>115</v>
      </c>
      <c r="G19" s="77"/>
      <c r="H19" s="77"/>
      <c r="I19" s="77"/>
      <c r="J19" s="77"/>
      <c r="K19" s="77"/>
      <c r="L19" s="77"/>
      <c r="M19" s="77"/>
    </row>
    <row r="20" spans="1:13" ht="1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15.7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</sheetData>
  <sheetProtection selectLockedCells="1" selectUnlockedCells="1"/>
  <mergeCells count="7">
    <mergeCell ref="A7:I7"/>
    <mergeCell ref="A10:M10"/>
    <mergeCell ref="A3:K3"/>
    <mergeCell ref="A6:K6"/>
    <mergeCell ref="A2:I2"/>
    <mergeCell ref="A5:I5"/>
    <mergeCell ref="A8:I8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2020-06-17T08:45:49Z</cp:lastPrinted>
  <dcterms:created xsi:type="dcterms:W3CDTF">2016-09-16T09:16:19Z</dcterms:created>
  <dcterms:modified xsi:type="dcterms:W3CDTF">2020-06-17T08:45:55Z</dcterms:modified>
  <cp:category/>
  <cp:version/>
  <cp:contentType/>
  <cp:contentStatus/>
</cp:coreProperties>
</file>