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987" activeTab="4"/>
  </bookViews>
  <sheets>
    <sheet name="1. Opći dio" sheetId="1" r:id="rId1"/>
    <sheet name="2. Račun prihoda i rashoda" sheetId="2" r:id="rId2"/>
    <sheet name="Izvori financiranja, funkcijska" sheetId="3" r:id="rId3"/>
    <sheet name="B. Račun financiranja" sheetId="4" r:id="rId4"/>
    <sheet name="3. Posebni dio" sheetId="5" r:id="rId5"/>
    <sheet name="Zadnja str. Proračuna 2020." sheetId="6" r:id="rId6"/>
  </sheets>
  <definedNames>
    <definedName name="_xlnm.Print_Area" localSheetId="0">'1. Opći dio'!$A$1:$K$31</definedName>
    <definedName name="_xlnm.Print_Area" localSheetId="1">'2. Račun prihoda i rashoda'!$A$1:$K$135</definedName>
    <definedName name="_xlnm.Print_Area" localSheetId="4">'3. Posebni dio'!$A$1:$I$424</definedName>
    <definedName name="_xlnm.Print_Area" localSheetId="5">'Zadnja str. Proračuna 2020.'!$A$1:$K$25</definedName>
  </definedNames>
  <calcPr fullCalcOnLoad="1"/>
</workbook>
</file>

<file path=xl/sharedStrings.xml><?xml version="1.0" encoding="utf-8"?>
<sst xmlns="http://schemas.openxmlformats.org/spreadsheetml/2006/main" count="810" uniqueCount="357">
  <si>
    <t xml:space="preserve">        I. OPĆI DIO</t>
  </si>
  <si>
    <t>Članak 1.</t>
  </si>
  <si>
    <t>A) RAČUN PRIHODA I RASHODA</t>
  </si>
  <si>
    <t xml:space="preserve">    Neto zaduživanje/financiranje</t>
  </si>
  <si>
    <t>Članak 2.</t>
  </si>
  <si>
    <t>Razred</t>
  </si>
  <si>
    <t>Skupina</t>
  </si>
  <si>
    <t>Podskupina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</si>
  <si>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</si>
  <si>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</si>
  <si>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</si>
  <si>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</si>
  <si>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</si>
  <si>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</si>
  <si>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</si>
  <si>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</si>
  <si>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</si>
  <si>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</si>
  <si>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</si>
  <si>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</si>
  <si>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</si>
  <si>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</si>
  <si>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</si>
  <si>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</si>
  <si>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</si>
  <si>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</si>
  <si>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</si>
  <si>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</si>
  <si>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</si>
  <si>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</si>
  <si>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</si>
  <si>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</si>
  <si>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</si>
  <si>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</si>
  <si>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</si>
  <si>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</si>
  <si>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</si>
  <si>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</si>
  <si>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</si>
  <si>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</si>
  <si>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</si>
  <si>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</si>
  <si>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</si>
  <si>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</si>
  <si>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</si>
  <si>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</si>
  <si>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</si>
  <si>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</si>
  <si>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</si>
  <si>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PRIMICI OD FINANCIJSKE IMOVINE I ZADUŽIVANJA </t>
  </si>
  <si>
    <t>UKUPNI RASHODI/IZDACI</t>
  </si>
  <si>
    <t xml:space="preserve">Razdjel 001 PREDSTAVNIČKA I IZVRŠNA TIJELA </t>
  </si>
  <si>
    <t>Glava 00101 Predstavnička i izvršna tijela</t>
  </si>
  <si>
    <t xml:space="preserve">Naknade troškova zaposlenima </t>
  </si>
  <si>
    <t>Razdjel 002 JEDINSTVENI UPRAVNI ODJEL</t>
  </si>
  <si>
    <t>Glava 00201 Jedinstveni upravni odjel</t>
  </si>
  <si>
    <t>Doprinosi na plaću</t>
  </si>
  <si>
    <t>Naknada troškova zaposlenima</t>
  </si>
  <si>
    <t>B) RAČUN FINANCIRANJA</t>
  </si>
  <si>
    <t>Naziv računa prihoda i rashoda ekonomske klasifikacije</t>
  </si>
  <si>
    <t>Odjeljak</t>
  </si>
  <si>
    <t xml:space="preserve">Stalni porezi na nepokretnu imovini </t>
  </si>
  <si>
    <t>Povremeni porezi na imovinu</t>
  </si>
  <si>
    <t>Porez na promet</t>
  </si>
  <si>
    <t>Tekuće pomoći proračunu iz drugih proračuna</t>
  </si>
  <si>
    <t>Kapitalne pomoći proračunu iz drugih proračuna</t>
  </si>
  <si>
    <t>Tekuće pomoći od izvanproračunskih korisnika</t>
  </si>
  <si>
    <t>Kamate na oročena sredstva i depozite po viđenju</t>
  </si>
  <si>
    <t>Prihodi od zateznih kamata</t>
  </si>
  <si>
    <t>Prihodi od zakupa i iznajmljivanja imovine</t>
  </si>
  <si>
    <t>Ostali prihodi od nefinancijske imovinje</t>
  </si>
  <si>
    <t>Naknada za korištenje nefinancijske imovine</t>
  </si>
  <si>
    <t>Županijske, gradske i općinske pristojbe i naknade</t>
  </si>
  <si>
    <t>Ostale pristojbe i naknade</t>
  </si>
  <si>
    <t>Ostali nespomenuti prihodi</t>
  </si>
  <si>
    <t>Prihodi vodnoga godpodarstva</t>
  </si>
  <si>
    <t>Doprinosi za šume</t>
  </si>
  <si>
    <t>Komunalne naknade</t>
  </si>
  <si>
    <t xml:space="preserve">Komunalni doprinosi 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</si>
  <si>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</si>
  <si>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</si>
  <si>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</si>
  <si>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</si>
  <si>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</si>
  <si>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</si>
  <si>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</si>
  <si>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</si>
  <si>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</si>
  <si>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</si>
  <si>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</si>
  <si>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</si>
  <si>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</si>
  <si>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</si>
  <si>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</si>
  <si>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</si>
  <si>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</si>
  <si>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</si>
  <si>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</si>
  <si>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</si>
  <si>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</si>
  <si>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</si>
  <si>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</si>
  <si>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</si>
  <si>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</si>
  <si>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</si>
  <si>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</si>
  <si>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</si>
  <si>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</si>
  <si>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</si>
  <si>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</si>
  <si>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</si>
  <si>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</si>
  <si>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</si>
  <si>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 xml:space="preserve">  Igor Tomić, univ.bacc.ing.mech.</t>
  </si>
  <si>
    <t xml:space="preserve">   Članak 6.</t>
  </si>
  <si>
    <t>Kapitalne pomoći</t>
  </si>
  <si>
    <t>Subvencije trgovačkim društvima u javnom sektoru</t>
  </si>
  <si>
    <t xml:space="preserve">Subvencije </t>
  </si>
  <si>
    <t>Naknada troškova osobama izvan radnog odnosa</t>
  </si>
  <si>
    <t>Zemljište</t>
  </si>
  <si>
    <t>Naknade građanima i kućanstvima u naravi</t>
  </si>
  <si>
    <t>Prihodi od prodaje proizvoda i robe te pruženih usluga i prihodi od donacija</t>
  </si>
  <si>
    <t>Donacije od pravnih i fizičkih osoba izvan općeg proračuna</t>
  </si>
  <si>
    <t>Subvencije</t>
  </si>
  <si>
    <t>Ostali nespomenuti financijski rashodi</t>
  </si>
  <si>
    <t xml:space="preserve">Članak 3. </t>
  </si>
  <si>
    <t xml:space="preserve">                 PREDSJEDNIK:</t>
  </si>
  <si>
    <t>III. ZAVRŠNA ODREDBA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</si>
  <si>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</si>
  <si>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</si>
  <si>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</si>
  <si>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</si>
  <si>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</si>
  <si>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IZDACI ZA FINANCIJSKU IMOVINU I OTPLATE ZAJMOVA</t>
  </si>
  <si>
    <t>Uredska oprema i namještaj</t>
  </si>
  <si>
    <t>Kazne, penali i naknade štete</t>
  </si>
  <si>
    <t>Naknade šteta pravnim i fizičkim osobama</t>
  </si>
  <si>
    <t>Kapitalne pomoći trgovačkim društvima u javnoim sektoru</t>
  </si>
  <si>
    <t>Prihodi poslovanja</t>
  </si>
  <si>
    <t>Rashodi za zapolsene</t>
  </si>
  <si>
    <t>Naknade građanima i kućanstvima n atemelju osiguranja i druge naknade</t>
  </si>
  <si>
    <t>Brojčana oznaka i naziv izvora financiranja</t>
  </si>
  <si>
    <t>01     OPĆI PRIHODI I PRIMICI</t>
  </si>
  <si>
    <t>6</t>
  </si>
  <si>
    <t>05      POMOĆI</t>
  </si>
  <si>
    <t>04       PRIHODI ZA POSEBNE NAMJENE</t>
  </si>
  <si>
    <t>05     POMOĆI</t>
  </si>
  <si>
    <t>04    PRIHODI ZA POSEBNE NAMJENE</t>
  </si>
  <si>
    <t>Brojčana oznaka i naziv funkcijske klasifikacije</t>
  </si>
  <si>
    <t>01     OPĆE JAVNE USLUGE</t>
  </si>
  <si>
    <t>03     JAVNI RED I SIGURNOST</t>
  </si>
  <si>
    <t>06     USLUGE UNAPREĐENJA STANOVANJA I ZAJEDNICE</t>
  </si>
  <si>
    <t>08     REKREACIJA, KULTURA I RELIGIJA</t>
  </si>
  <si>
    <t>09     OBRAZOVANJE</t>
  </si>
  <si>
    <t>10     SOCIJALNA ZAŠTITA</t>
  </si>
  <si>
    <t>Naziv računa primitaka i izdataka ekonomske klasifikacije</t>
  </si>
  <si>
    <t>Analitički račun</t>
  </si>
  <si>
    <t>8</t>
  </si>
  <si>
    <t xml:space="preserve">SVEUKUPNO PRIHODI </t>
  </si>
  <si>
    <t xml:space="preserve">SVEUKUPNO RASHODI </t>
  </si>
  <si>
    <t>SVEUKUPNO RASHODI</t>
  </si>
  <si>
    <t>SVEUKUPNO PRIMICI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</si>
  <si>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</si>
  <si>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</si>
  <si>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</si>
  <si>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08   NAMJENSKI PRIMICI OD ZADUŽIVANJA</t>
  </si>
  <si>
    <t xml:space="preserve">                RAČUN FINANCIRANJA - ANALITIKA</t>
  </si>
  <si>
    <t xml:space="preserve">Članak 4. </t>
  </si>
  <si>
    <t xml:space="preserve">      Članak 5.</t>
  </si>
  <si>
    <t xml:space="preserve">   Članak 7.</t>
  </si>
  <si>
    <t xml:space="preserve">         Tablica 1.: Prihodi i rashodi prema ekonomskoj klasifikaciji</t>
  </si>
  <si>
    <t xml:space="preserve">        Tablica 2.: Prihodi i rashodi prema izvorima financiranja</t>
  </si>
  <si>
    <t xml:space="preserve">         Tablica 3.: Rashodi prema funkcijskoj klasifikaciji</t>
  </si>
  <si>
    <t xml:space="preserve">          Tablica 1.: Račun financiranja prema ekonomskoj klasifikaciji</t>
  </si>
  <si>
    <t>Tablica 2.: Račun financiranja prema izvorima financiranja</t>
  </si>
  <si>
    <t xml:space="preserve">         Tablica 2.: Rashodi i izdaci Proračuna po programskoj klasifikaciji izvršeni su kako slijedi:</t>
  </si>
  <si>
    <t xml:space="preserve">       B) RAČUN FINANCIRANJA</t>
  </si>
  <si>
    <t>Prihodi od prodaje nefinancijske imovine</t>
  </si>
  <si>
    <t>Prihodi od prodaje neproizvedene dugotrajne imovine</t>
  </si>
  <si>
    <t>Prihodi od prodaje meterijalne imovine - prirodnih bogatstava</t>
  </si>
  <si>
    <t>Kapitalne pomoći temeljem prijenosa EU sredstava</t>
  </si>
  <si>
    <t>Subvencije trgovačkim društvima, zadrugama, poljoprivrednicima i obrtnicima izvan javnog sektora</t>
  </si>
  <si>
    <t>Pomoći dane u inozemstvo i unutar općeg proračuna</t>
  </si>
  <si>
    <t>Pomoći proračunskim korisnicima drugih proračuna</t>
  </si>
  <si>
    <t>Kamate za primljene zajmove</t>
  </si>
  <si>
    <t>Kamate za primljene zajmove od banaka i ostalih fiancijskih institucija izvan javnog sektora</t>
  </si>
  <si>
    <t>07   PRIHODI OD PRODAJE ILI ZAMJENE NEFINANCIJSKE IMOVINE</t>
  </si>
  <si>
    <t>7</t>
  </si>
  <si>
    <t>71</t>
  </si>
  <si>
    <t>4</t>
  </si>
  <si>
    <t>Pomoći dane u inozemstvu i unutar opće države</t>
  </si>
  <si>
    <t>Izdaci za otplatu glavnice primljenih kredita i zajmova</t>
  </si>
  <si>
    <t>Otplata glavnice prilmljenih kredita i zajmova od kreditnih i ostalih financijskih institucija izvan javnog sektora</t>
  </si>
  <si>
    <t>SVEUKUPNO IZDACI</t>
  </si>
  <si>
    <t xml:space="preserve">         Izvještaj o zaduživanju na domaćem i stranom tržištu novca i kapitala, Izvještaj o korištenju Proračunske zalihe, Izvještaj o danim jamstvima i izdacima po jamstvima i Obrazloženje ostvarenja prihoda i primitaka, rashoda i izdataka, nalaze se u prilogu ovog Polugodišnjeg izvještaja o izvršenju Proračuna te su njegov sastavni dio.</t>
  </si>
  <si>
    <t xml:space="preserve">     Ovaj Polugodišnji izvještaj o izvršenju Proračuna objavit će se u "Službenom glasniku                                   Koprivničko-križevačke županije".</t>
  </si>
  <si>
    <t>Otplata glavnice primljenih kredita i zajmova od kreditnih i ostalih financijskih institucija izvan javnog sektora</t>
  </si>
  <si>
    <t>PROGRAM 100 Djelatnost predstavničkih, izvršnih tijela, mjesne samouprave i radnih tijela</t>
  </si>
  <si>
    <t xml:space="preserve"> Aktivnost A100001 Redovna djelatnost</t>
  </si>
  <si>
    <t>Donice i udjeli u glavnici trgovačkih društava u javnom sektoru</t>
  </si>
  <si>
    <t>Program 101 DJELATNOST - JEDINSTVENOG UPRAVNOG ODJELA</t>
  </si>
  <si>
    <t>Aktivnost 101001 Administrativni poslovi</t>
  </si>
  <si>
    <t>Projekt K101001 Nabava dugotrajne imovine</t>
  </si>
  <si>
    <t>Aktivnost A101002 Javni radovi</t>
  </si>
  <si>
    <t>Program 102 ODRŽAVANJE KOMUNALNE INFRASTRUKTURE</t>
  </si>
  <si>
    <t xml:space="preserve">T 102001 Održavanje nerazvrstanih cesta                                   </t>
  </si>
  <si>
    <t>Rashodi za nabavu nefinancijsku imovinu</t>
  </si>
  <si>
    <t>Rashodi za nabavu nefinncijsku imovinu</t>
  </si>
  <si>
    <t>Tekuće pomoći proračunskim korisnicima drugih proračuna</t>
  </si>
  <si>
    <t>Indeks izvršenja 4/3*100</t>
  </si>
  <si>
    <t>Otplata glavnice primljenih zajmova od tuzemnih kreditnih institucija izvan javnog sektora</t>
  </si>
  <si>
    <t>54431</t>
  </si>
  <si>
    <t>Otplata glavnice primljenih kredita od tuzemnih kreditnih institucija izvan javnog sektora - kratkoročnih</t>
  </si>
  <si>
    <t xml:space="preserve">     UKUPNI PRIHODI</t>
  </si>
  <si>
    <t xml:space="preserve">      UKUPNI RASHODI</t>
  </si>
  <si>
    <t xml:space="preserve">        Prihodi poslovanja</t>
  </si>
  <si>
    <t xml:space="preserve">        Prihodi od prodaje nefinancijske imovine</t>
  </si>
  <si>
    <t xml:space="preserve">         Rashodi poslovanja</t>
  </si>
  <si>
    <t xml:space="preserve">         Rashodi za nabavu nefinancijske imovine</t>
  </si>
  <si>
    <t xml:space="preserve">         Razlika - višak/manjak</t>
  </si>
  <si>
    <t>C) PRENESENA SREDSTVA</t>
  </si>
  <si>
    <t xml:space="preserve">        Primici od financijske imovine i zaduživanja</t>
  </si>
  <si>
    <t xml:space="preserve">        Izdaci za financijsku imovinu i otplate zajmova</t>
  </si>
  <si>
    <t xml:space="preserve">      Ukupan donos viška/manjka iz prethodne(ih) godine</t>
  </si>
  <si>
    <t xml:space="preserve">      Višak/manjak + neto zaduživanja/financiranja</t>
  </si>
  <si>
    <t xml:space="preserve">     Višak/manjak koji se prenosi usljedeće razdoblje</t>
  </si>
  <si>
    <t>PRIHODI POSLOVANJA</t>
  </si>
  <si>
    <t>PRIHODI OD PRODAJE NEFINANCIJSKE IMOVINE</t>
  </si>
  <si>
    <t>UKUPNI PRIHODI = PRIHODI POSLOVANJA + PRIHODI OD PRODAJE NEFINANCIJSKE IMOVINE</t>
  </si>
  <si>
    <t>UKUPNI RASHODI = RASHODI POSLOVANJA + RASHODI ZA NABAVU NEFINANCIJSKE IMOVINE</t>
  </si>
  <si>
    <t>Ceste, željeznice i slični građevinski objekti</t>
  </si>
  <si>
    <t xml:space="preserve">  Primici od financijske imovine i zaduživanja </t>
  </si>
  <si>
    <t xml:space="preserve"> Primljeni krediti i zajmovi od krditnih i ostalih financijskih institucija izvan javnog sektora</t>
  </si>
  <si>
    <t xml:space="preserve"> Primljeni krediti i zajmovi od krditnih i ostalih financijskih institucija izvan javnog sektora - kratkoročni</t>
  </si>
  <si>
    <t xml:space="preserve"> Primici od financijske imovine i zaduživanja</t>
  </si>
  <si>
    <t>84</t>
  </si>
  <si>
    <t>PROGRAM 111 Javnih potreba za obavlajnje djelatnosti HGSS</t>
  </si>
  <si>
    <t>Aktivnost A111001 HGSS Stanica Koprivnica</t>
  </si>
  <si>
    <t>Aktivnost A110001 Vatrogastvo i civilna zaštita</t>
  </si>
  <si>
    <t>PROGRAM 110 Javne potreba u protupožarnoj i civilnoj zaštiti</t>
  </si>
  <si>
    <t>PROGRAM 109 Javne potrebe u sportu</t>
  </si>
  <si>
    <t>Aktivnost  A109001 Djelatnost sportskih udruga</t>
  </si>
  <si>
    <t xml:space="preserve">Aktivnost A108005 Pomoć za ogrijev                                   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</si>
  <si>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</si>
  <si>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</si>
  <si>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</si>
  <si>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</si>
  <si>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PROGRAM 108 Javne potrebe u socijalnoj skrbi</t>
  </si>
  <si>
    <t xml:space="preserve">Aktivnost 107003 Nagrade učenicima i mentorima za postignute uspjehe                                   </t>
  </si>
  <si>
    <t>PROGRAM 107 Javne potrebe u osnovnom školstvu</t>
  </si>
  <si>
    <t xml:space="preserve">Aktivnost A107002 Nabava opreme za školstvo i pripomoć školama      </t>
  </si>
  <si>
    <t>PROGRAM 106  Javne potrebe u predškolskom odgoju</t>
  </si>
  <si>
    <t xml:space="preserve">Aktivnost A106001  Provođenje programa dječjeg vrtića i male škole                            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</si>
  <si>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</si>
  <si>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</si>
  <si>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</si>
  <si>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Ostala nematerijalna imovina</t>
  </si>
  <si>
    <t>Projekt K103010 Šumski putovi</t>
  </si>
  <si>
    <t>Projekt K103009 Tržnica Kalnik</t>
  </si>
  <si>
    <t>Projekt K103008 Energetski neovisna javna rasvjeta</t>
  </si>
  <si>
    <t xml:space="preserve">Projekt K103005 Izgradnja pješačke staze sa odvodnjom Šopron-Kalnik                                  </t>
  </si>
  <si>
    <t xml:space="preserve">Projekt K103004 Rekonstrukcija - uređenje Trga Stjepana Radića u Kalniku      </t>
  </si>
  <si>
    <t xml:space="preserve">Projekt K103003 Projektna dokumentacija nerazvrstanih cesta                         </t>
  </si>
  <si>
    <t xml:space="preserve">Projekt K103001 Rekonstrukcija nerzvrstanih cesta    </t>
  </si>
  <si>
    <t>Program 103 GRADNJE OBJEKATA I UREĐAJA KOMUNALNE INFRASTRUKTURE</t>
  </si>
  <si>
    <t xml:space="preserve">Projekt T102009 Veterinarsko-higijeničarske usluge                      </t>
  </si>
  <si>
    <t xml:space="preserve">Projet T102007 Održavanje javne rasvjete                              </t>
  </si>
  <si>
    <t xml:space="preserve">Projekt T102006 Održavanje čistoće javnih površina                     </t>
  </si>
  <si>
    <t>T 102005 Održavanje groblja i usluga ukopa</t>
  </si>
  <si>
    <t xml:space="preserve">Projet T102004 Održavanje građevina, uređaja i predmeta javne namjene                         </t>
  </si>
  <si>
    <t>T 102003 Održavanje javnih zelenih površina</t>
  </si>
  <si>
    <t>Projekt T102002 Održavanje građevina javne odvodnje oborinskih voda</t>
  </si>
  <si>
    <t>Aktivnost A100010 Povećanje temeljnog kapitala trgovačkim društvima</t>
  </si>
  <si>
    <t>A100009 Elementarne nepogode</t>
  </si>
  <si>
    <t xml:space="preserve"> Aktivnost  A100008  Članarine</t>
  </si>
  <si>
    <t xml:space="preserve"> Aktivnost  A100007  Dan Općine</t>
  </si>
  <si>
    <t>Aktivnost  A100006 Donacije, sponzorstva, manifestacije</t>
  </si>
  <si>
    <t xml:space="preserve"> Aktivnost  A100005 Informiranje i odnosi s javnošću</t>
  </si>
  <si>
    <t>Aktivnost  100004 Rad političkih stranaka</t>
  </si>
  <si>
    <t>Aktivnost A100003 Izvanredni i nepredviđeni rashodi - proračunska zaliha</t>
  </si>
  <si>
    <t>Aktivnost A100002 Finaciranje i zaduživanje</t>
  </si>
  <si>
    <t xml:space="preserve">Aktivnost A107001 Nabava udžbenika od 1. do 8. razreda                  </t>
  </si>
  <si>
    <t>Naknada za prijevoz, za rad na terenu i odvojeni život</t>
  </si>
  <si>
    <t xml:space="preserve">         Tablica 1.: Rashodi i izdaci Proračuna po organizacijskoj klasifikaciji izvršeni su u prvom polugodištu 2019. godine, kako slijedi:</t>
  </si>
  <si>
    <t>PROGRAM 104 Prostornog uređenja i unapređenja stanovanja</t>
  </si>
  <si>
    <t xml:space="preserve">        A)  RAČUN PRIHODA I RASHODA</t>
  </si>
  <si>
    <t>Izvršenje za izvještajno razdoblje 2019. godine</t>
  </si>
  <si>
    <t>Izvorni plan za 2020. godinu</t>
  </si>
  <si>
    <t>Tekući plan za 2020. godinu</t>
  </si>
  <si>
    <t>Izvršenje za I.-VI.2020. godinu</t>
  </si>
  <si>
    <t>Indeks izvršenja u odnosu na 2019. godinu 5/2*100</t>
  </si>
  <si>
    <t>Kazne, upravne mjere i ostali prihodi</t>
  </si>
  <si>
    <t>Kazne i upravne mjere</t>
  </si>
  <si>
    <t>Rashodi za dodatna ulaganja na građevinskim objektima</t>
  </si>
  <si>
    <t>Dodatna ulaganja na građevinskim objektima</t>
  </si>
  <si>
    <t>Dodatna ulaganja za ostalu nefinancijsku imovinu</t>
  </si>
  <si>
    <t>Izvršenje za I.-VI. 2020 godinu</t>
  </si>
  <si>
    <t xml:space="preserve">Projekt K103006 Groblja-javna energetski neovisna rasvjeta i projektna dokumetacija za izgradnju groblja                                 </t>
  </si>
  <si>
    <t xml:space="preserve">Projekt K103007 Oprema za javne površine                           </t>
  </si>
  <si>
    <t>Projekt K104001 Rekonstrukcija i dogradnja Društvenog doma Gornje Borje</t>
  </si>
  <si>
    <t>Projekt K104002 Rekonstrukcija i dogradnja Društvenog doma Vojnovec Kalnički</t>
  </si>
  <si>
    <t>Projekt K104005 Vilhemova kuća</t>
  </si>
  <si>
    <t>Rashodi za nabavu neprizvedene dugotrajne imovine</t>
  </si>
  <si>
    <t>Proizvodnja i oprema</t>
  </si>
  <si>
    <t>Projekt K104007 Zdravstvena ambulanta</t>
  </si>
  <si>
    <t>Projekt K104008 Novi Kalnik</t>
  </si>
  <si>
    <t>Rashodi za nabavu prizvedene dugotrajne imovine</t>
  </si>
  <si>
    <t>Projekt K104009 Poduzetničke zone</t>
  </si>
  <si>
    <t>Materijalna imovina -prirodna bogatstva</t>
  </si>
  <si>
    <t>Projekt K104010 Izmjene i dopune Prostornog plana uređenja Općine Kalnik, detaljni plan uređenja</t>
  </si>
  <si>
    <t>Projekt K104011 Implementacija WiFi sustava</t>
  </si>
  <si>
    <t>Oprema i postrojenja</t>
  </si>
  <si>
    <t>Projekt K10402 Kapitalne pomoći, subvencije trgovačkim društvima, zadrugama, poljoprivrednicima, obrtnicima</t>
  </si>
  <si>
    <t>Subvencije trgovačkim drštvima u javnom sektoru</t>
  </si>
  <si>
    <t>Subvencije trgovačkim drštvima, zadrugama, poljoprivrednocima i obrtnicimaizvan javnog sektora</t>
  </si>
  <si>
    <t>Projekt K104009 Arheološki muzej</t>
  </si>
  <si>
    <t>Rshodi za nabavu nefinancijske imovine</t>
  </si>
  <si>
    <t>Projekt K104021 Biblijski vrt mira</t>
  </si>
  <si>
    <t>Rshodi za nabavu neproizvedene imovine</t>
  </si>
  <si>
    <t>Projekt  K109001 Sportski i vatrogasni centar Carski vrt</t>
  </si>
  <si>
    <t>Projekt K109002 Izgradnja malog nogometnog igrališta</t>
  </si>
  <si>
    <t>Projekt K109003 Sportska dvorana</t>
  </si>
  <si>
    <t>Materijalna imovina- prirodna bogatstva</t>
  </si>
  <si>
    <t>19.400.00,00</t>
  </si>
  <si>
    <t>Tekući plan za 2020.godinu</t>
  </si>
  <si>
    <t>Indeks izvršenja u odnosu na 2019. g. 5/2*100</t>
  </si>
  <si>
    <t>Indeks izvršenja u odnosu na 2020. g. 5/4*100</t>
  </si>
  <si>
    <t>Mjesni samodoprinos</t>
  </si>
  <si>
    <t>Ostale kazne</t>
  </si>
  <si>
    <t xml:space="preserve">POLUGODIŠNJI IZVJEŠTAJ O IZVRŠENJU PRORAČUNA OPĆINE KALNIK ZA 2020. GODINU </t>
  </si>
  <si>
    <t xml:space="preserve">        Prihodi i rashodi prema ekonomskoj klasifikaciji (Tablica 1.), izvorima financiranja (Tablica 2.,) te rashodi prema funkcijskoj klasifikaciji (Tablica 3.) utvrđeni u Računu prihoda i rashoda izvršeni su u prvom polugodištu 2020. godine, kako slijedi:</t>
  </si>
  <si>
    <t xml:space="preserve">       U Računu financiranja primici i izdaci prema ekonomskoj klasifikaciji (Tablica 1.), te primici i izdaci prema izvorima financiranja (Tablica 2.) izvršeni su u prvom polugodištu 2020. godine, kako slijedi:</t>
  </si>
  <si>
    <t xml:space="preserve"> Projekt K103002 Rekonstrukcija nerazvrstane ceste NC01                          </t>
  </si>
  <si>
    <t>Rashodi za dodatna ulaganja na nefinancijskoj imovini</t>
  </si>
  <si>
    <t>Rashodi  za nabavu nefinancijske imovine</t>
  </si>
  <si>
    <t xml:space="preserve">        Izvještaj o provedbi Plana razvojnih programa Općine Kalnik za prvo polugodište                             2020. godine nalazi se u prilogu ovog Polugodišnjeg izvještaja o izvršenju Proračuna te je njegov sastavni dio.</t>
  </si>
  <si>
    <t>Indeks izvršenja u odnosu na 2019. godinu 3/2*100</t>
  </si>
  <si>
    <t>Projekt K104006 Pastoralni centar</t>
  </si>
  <si>
    <t xml:space="preserve">Projekt T102008 Deratizacija i dezinsekcija                          </t>
  </si>
  <si>
    <t xml:space="preserve">          Na temelju članka 109. Zakona o proračunu ("Narodne novine'' broj 87/08., 136/12. i 15/15.) i članka 32. Statuta Općine Kalnik (''Službeni glasnik Koprivničko-križevačke županije" broj 5/13, 4/18. i 4/20), Općinsko vijeće Općine Kalnik na ____ sjednici održanoj  ________ donijelo je
</t>
  </si>
  <si>
    <t xml:space="preserve">        Proračun Općine Kalnik za 2020. godinu i projekcije za 2021. i 2022. godinu ("Službeni glasnik Koprivničko-križevačke županije" broj 22/19) (u daljnjem tekstu: Proračun) izvršen je u prvom polugodištu 2020. godine, kako slijedi:</t>
  </si>
  <si>
    <t>Izvršenje za                    I.-VI.2020. godinu</t>
  </si>
  <si>
    <t>1494147,66</t>
  </si>
  <si>
    <t>68</t>
  </si>
  <si>
    <t>06       DONACIJE</t>
  </si>
  <si>
    <t>01   OPĆI PRIHODI I PRIMICI</t>
  </si>
  <si>
    <t>05   POMOĆI</t>
  </si>
  <si>
    <t xml:space="preserve">          Izvršenje rashoda i izdataka Proračuna po organizacijskoj klasifikaciji (Tablica 1.) i po programskoj klasifikaciji (Tablica 2.) u prvom polugodištu 2020. godine je sljedeće:</t>
  </si>
  <si>
    <t>Materijalna imovina - prirodna bogatstva</t>
  </si>
  <si>
    <t>Tekuće donacije udrugama građana i političkim strankama</t>
  </si>
  <si>
    <t xml:space="preserve">Naknade građanima i kućanstvima </t>
  </si>
  <si>
    <t>Kamate za primljene zajmove od banka i ostalih f.i.</t>
  </si>
  <si>
    <t>KLASA: 400-05/20-01/02</t>
  </si>
  <si>
    <t>URBROJ: 2137/23-20-1</t>
  </si>
  <si>
    <t>Kalnik, ___. _______ 2019.</t>
  </si>
  <si>
    <t>Kapitalne pomoći od izvanproračunskih korisnika</t>
  </si>
  <si>
    <t>Indeks izvršenja u odnosu na 2020. godinu 5/4*100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</si>
</sst>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00000"/>
    <numFmt numFmtId="168" formatCode="[$-41A]d\.\ mmmm\ yyyy\."/>
    <numFmt numFmtId="169" formatCode="#,##0.00_ ;\-#,##0.00\ 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i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823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vertical="center" wrapText="1"/>
      <protection locked="0"/>
    </xf>
    <xf numFmtId="4" fontId="20" fillId="8" borderId="10" xfId="0" applyNumberFormat="1" applyFont="1" applyFill="1" applyBorder="1" applyAlignment="1">
      <alignment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/>
      <protection locked="0"/>
    </xf>
    <xf numFmtId="4" fontId="17" fillId="8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4" fontId="23" fillId="8" borderId="10" xfId="0" applyNumberFormat="1" applyFont="1" applyFill="1" applyBorder="1" applyAlignment="1">
      <alignment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right" vertical="center"/>
      <protection locked="0"/>
    </xf>
    <xf numFmtId="49" fontId="17" fillId="8" borderId="10" xfId="0" applyNumberFormat="1" applyFont="1" applyFill="1" applyBorder="1" applyAlignment="1" applyProtection="1">
      <alignment wrapText="1"/>
      <protection locked="0"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/>
      <protection locked="0"/>
    </xf>
    <xf numFmtId="4" fontId="17" fillId="8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 applyProtection="1">
      <alignment vertical="center"/>
      <protection locked="0"/>
    </xf>
    <xf numFmtId="0" fontId="17" fillId="24" borderId="10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Border="1" applyAlignment="1" applyProtection="1">
      <alignment horizontal="center" vertical="center"/>
      <protection locked="0"/>
    </xf>
    <xf numFmtId="4" fontId="17" fillId="8" borderId="12" xfId="0" applyNumberFormat="1" applyFont="1" applyFill="1" applyBorder="1" applyAlignment="1">
      <alignment/>
    </xf>
    <xf numFmtId="4" fontId="23" fillId="8" borderId="12" xfId="0" applyNumberFormat="1" applyFont="1" applyFill="1" applyBorder="1" applyAlignment="1">
      <alignment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" fontId="20" fillId="8" borderId="14" xfId="0" applyNumberFormat="1" applyFont="1" applyFill="1" applyBorder="1" applyAlignment="1">
      <alignment/>
    </xf>
    <xf numFmtId="4" fontId="17" fillId="8" borderId="14" xfId="0" applyNumberFormat="1" applyFont="1" applyFill="1" applyBorder="1" applyAlignment="1">
      <alignment/>
    </xf>
    <xf numFmtId="4" fontId="23" fillId="8" borderId="14" xfId="0" applyNumberFormat="1" applyFont="1" applyFill="1" applyBorder="1" applyAlignment="1">
      <alignment/>
    </xf>
    <xf numFmtId="0" fontId="24" fillId="0" borderId="2" xfId="0" applyFont="1" applyBorder="1" applyAlignment="1" applyProtection="1">
      <alignment/>
      <protection locked="0"/>
    </xf>
    <xf numFmtId="0" fontId="27" fillId="0" borderId="2" xfId="0" applyFont="1" applyBorder="1" applyAlignment="1" applyProtection="1">
      <alignment horizontal="center" vertical="center" textRotation="180"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wrapText="1"/>
    </xf>
    <xf numFmtId="4" fontId="23" fillId="0" borderId="14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 locked="0"/>
    </xf>
    <xf numFmtId="4" fontId="24" fillId="8" borderId="14" xfId="0" applyNumberFormat="1" applyFont="1" applyFill="1" applyBorder="1" applyAlignment="1">
      <alignment/>
    </xf>
    <xf numFmtId="4" fontId="24" fillId="8" borderId="12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4" fillId="0" borderId="17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4" fontId="0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" fontId="23" fillId="8" borderId="18" xfId="0" applyNumberFormat="1" applyFont="1" applyFill="1" applyBorder="1" applyAlignment="1">
      <alignment/>
    </xf>
    <xf numFmtId="4" fontId="23" fillId="8" borderId="19" xfId="0" applyNumberFormat="1" applyFont="1" applyFill="1" applyBorder="1" applyAlignment="1">
      <alignment/>
    </xf>
    <xf numFmtId="0" fontId="22" fillId="25" borderId="16" xfId="0" applyFont="1" applyFill="1" applyBorder="1" applyAlignment="1" applyProtection="1">
      <alignment horizontal="center" vertical="center"/>
      <protection locked="0"/>
    </xf>
    <xf numFmtId="4" fontId="23" fillId="25" borderId="16" xfId="0" applyNumberFormat="1" applyFont="1" applyFill="1" applyBorder="1" applyAlignment="1">
      <alignment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0" fontId="17" fillId="25" borderId="16" xfId="0" applyFont="1" applyFill="1" applyBorder="1" applyAlignment="1" applyProtection="1">
      <alignment horizontal="right"/>
      <protection locked="0"/>
    </xf>
    <xf numFmtId="0" fontId="27" fillId="25" borderId="16" xfId="0" applyFont="1" applyFill="1" applyBorder="1" applyAlignment="1" applyProtection="1">
      <alignment/>
      <protection locked="0"/>
    </xf>
    <xf numFmtId="0" fontId="17" fillId="25" borderId="16" xfId="0" applyFont="1" applyFill="1" applyBorder="1" applyAlignment="1" applyProtection="1">
      <alignment/>
      <protection locked="0"/>
    </xf>
    <xf numFmtId="4" fontId="17" fillId="25" borderId="16" xfId="0" applyNumberFormat="1" applyFont="1" applyFill="1" applyBorder="1" applyAlignment="1" applyProtection="1">
      <alignment/>
      <protection locked="0"/>
    </xf>
    <xf numFmtId="1" fontId="24" fillId="0" borderId="20" xfId="0" applyNumberFormat="1" applyFont="1" applyBorder="1" applyAlignment="1">
      <alignment horizontal="right" wrapText="1"/>
    </xf>
    <xf numFmtId="0" fontId="24" fillId="0" borderId="20" xfId="0" applyFont="1" applyBorder="1" applyAlignment="1">
      <alignment wrapText="1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3" fillId="8" borderId="11" xfId="0" applyFont="1" applyFill="1" applyBorder="1" applyAlignment="1" applyProtection="1">
      <alignment vertical="center"/>
      <protection locked="0"/>
    </xf>
    <xf numFmtId="4" fontId="23" fillId="8" borderId="11" xfId="0" applyNumberFormat="1" applyFont="1" applyFill="1" applyBorder="1" applyAlignment="1">
      <alignment vertical="center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Border="1" applyAlignment="1">
      <alignment horizontal="left" wrapText="1"/>
    </xf>
    <xf numFmtId="0" fontId="24" fillId="0" borderId="16" xfId="0" applyFont="1" applyBorder="1" applyAlignment="1" applyProtection="1">
      <alignment horizontal="right" vertic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4" fontId="24" fillId="0" borderId="10" xfId="0" applyNumberFormat="1" applyFont="1" applyBorder="1" applyAlignment="1" applyProtection="1">
      <alignment vertical="center"/>
      <protection locked="0"/>
    </xf>
    <xf numFmtId="4" fontId="25" fillId="0" borderId="14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0" fillId="26" borderId="16" xfId="0" applyFill="1" applyBorder="1" applyAlignment="1" applyProtection="1">
      <alignment horizontal="center" vertical="center"/>
      <protection locked="0"/>
    </xf>
    <xf numFmtId="0" fontId="0" fillId="26" borderId="16" xfId="0" applyFill="1" applyBorder="1" applyAlignment="1" applyProtection="1">
      <alignment horizontal="right" vertical="center"/>
      <protection locked="0"/>
    </xf>
    <xf numFmtId="4" fontId="17" fillId="26" borderId="10" xfId="0" applyNumberFormat="1" applyFont="1" applyFill="1" applyBorder="1" applyAlignment="1">
      <alignment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right" vertical="center"/>
      <protection locked="0"/>
    </xf>
    <xf numFmtId="0" fontId="17" fillId="8" borderId="16" xfId="0" applyFont="1" applyFill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/>
    </xf>
    <xf numFmtId="0" fontId="31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166" fontId="30" fillId="0" borderId="10" xfId="0" applyNumberFormat="1" applyFont="1" applyFill="1" applyBorder="1" applyAlignment="1" applyProtection="1">
      <alignment/>
      <protection locked="0"/>
    </xf>
    <xf numFmtId="166" fontId="30" fillId="0" borderId="21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4" fontId="24" fillId="24" borderId="10" xfId="0" applyNumberFormat="1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right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right"/>
      <protection locked="0"/>
    </xf>
    <xf numFmtId="4" fontId="24" fillId="0" borderId="16" xfId="0" applyNumberFormat="1" applyFont="1" applyBorder="1" applyAlignment="1" applyProtection="1">
      <alignment/>
      <protection locked="0"/>
    </xf>
    <xf numFmtId="4" fontId="25" fillId="0" borderId="16" xfId="0" applyNumberFormat="1" applyFont="1" applyFill="1" applyBorder="1" applyAlignment="1">
      <alignment/>
    </xf>
    <xf numFmtId="0" fontId="27" fillId="24" borderId="16" xfId="0" applyFont="1" applyFill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vertical="center"/>
      <protection locked="0"/>
    </xf>
    <xf numFmtId="4" fontId="27" fillId="0" borderId="10" xfId="0" applyNumberFormat="1" applyFont="1" applyBorder="1" applyAlignment="1">
      <alignment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right" vertical="center"/>
      <protection locked="0"/>
    </xf>
    <xf numFmtId="4" fontId="24" fillId="0" borderId="22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right"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4" fontId="24" fillId="0" borderId="16" xfId="0" applyNumberFormat="1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right"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4" fontId="30" fillId="0" borderId="14" xfId="0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4" fontId="20" fillId="0" borderId="10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wrapText="1"/>
    </xf>
    <xf numFmtId="0" fontId="33" fillId="0" borderId="0" xfId="54" applyFont="1">
      <alignment/>
      <protection/>
    </xf>
    <xf numFmtId="0" fontId="1" fillId="0" borderId="0" xfId="54">
      <alignment/>
      <protection/>
    </xf>
    <xf numFmtId="0" fontId="3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4" fontId="1" fillId="0" borderId="0" xfId="54" applyNumberFormat="1" applyFont="1">
      <alignment/>
      <protection/>
    </xf>
    <xf numFmtId="0" fontId="24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4" fontId="34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34" fillId="0" borderId="0" xfId="54" applyFont="1">
      <alignment/>
      <protection/>
    </xf>
    <xf numFmtId="0" fontId="34" fillId="0" borderId="0" xfId="54" applyFont="1" applyAlignment="1">
      <alignment wrapText="1"/>
      <protection/>
    </xf>
    <xf numFmtId="0" fontId="27" fillId="0" borderId="10" xfId="0" applyFont="1" applyBorder="1" applyAlignment="1" applyProtection="1">
      <alignment horizontal="center" vertical="center" textRotation="180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3" fillId="0" borderId="0" xfId="54" applyFont="1" applyFill="1" applyBorder="1" applyAlignment="1">
      <alignment vertical="top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4" fontId="23" fillId="0" borderId="0" xfId="54" applyNumberFormat="1" applyFont="1" applyFill="1" applyBorder="1">
      <alignment/>
      <protection/>
    </xf>
    <xf numFmtId="4" fontId="0" fillId="0" borderId="0" xfId="0" applyNumberFormat="1" applyFont="1" applyBorder="1" applyAlignment="1" applyProtection="1">
      <alignment vertical="center"/>
      <protection locked="0"/>
    </xf>
    <xf numFmtId="0" fontId="22" fillId="0" borderId="0" xfId="54" applyFont="1">
      <alignment/>
      <protection/>
    </xf>
    <xf numFmtId="0" fontId="22" fillId="0" borderId="0" xfId="54" applyFont="1" applyAlignment="1">
      <alignment/>
      <protection/>
    </xf>
    <xf numFmtId="0" fontId="23" fillId="27" borderId="16" xfId="0" applyFont="1" applyFill="1" applyBorder="1" applyAlignment="1" applyProtection="1">
      <alignment horizontal="center" vertical="center"/>
      <protection locked="0"/>
    </xf>
    <xf numFmtId="0" fontId="23" fillId="27" borderId="16" xfId="0" applyFont="1" applyFill="1" applyBorder="1" applyAlignment="1" applyProtection="1">
      <alignment horizontal="right" vertical="center"/>
      <protection locked="0"/>
    </xf>
    <xf numFmtId="49" fontId="17" fillId="27" borderId="16" xfId="0" applyNumberFormat="1" applyFont="1" applyFill="1" applyBorder="1" applyAlignment="1" applyProtection="1">
      <alignment wrapText="1"/>
      <protection locked="0"/>
    </xf>
    <xf numFmtId="4" fontId="17" fillId="27" borderId="16" xfId="0" applyNumberFormat="1" applyFont="1" applyFill="1" applyBorder="1" applyAlignment="1">
      <alignment/>
    </xf>
    <xf numFmtId="4" fontId="17" fillId="27" borderId="16" xfId="0" applyNumberFormat="1" applyFont="1" applyFill="1" applyBorder="1" applyAlignment="1">
      <alignment vertical="center"/>
    </xf>
    <xf numFmtId="4" fontId="23" fillId="27" borderId="16" xfId="0" applyNumberFormat="1" applyFont="1" applyFill="1" applyBorder="1" applyAlignment="1">
      <alignment/>
    </xf>
    <xf numFmtId="0" fontId="22" fillId="28" borderId="16" xfId="0" applyFont="1" applyFill="1" applyBorder="1" applyAlignment="1" applyProtection="1">
      <alignment horizontal="center" vertical="center"/>
      <protection locked="0"/>
    </xf>
    <xf numFmtId="0" fontId="23" fillId="28" borderId="16" xfId="0" applyFont="1" applyFill="1" applyBorder="1" applyAlignment="1" applyProtection="1">
      <alignment horizontal="center" vertical="center"/>
      <protection locked="0"/>
    </xf>
    <xf numFmtId="0" fontId="22" fillId="28" borderId="16" xfId="0" applyFont="1" applyFill="1" applyBorder="1" applyAlignment="1" applyProtection="1">
      <alignment horizontal="right" vertical="center"/>
      <protection locked="0"/>
    </xf>
    <xf numFmtId="49" fontId="17" fillId="28" borderId="16" xfId="0" applyNumberFormat="1" applyFont="1" applyFill="1" applyBorder="1" applyAlignment="1" applyProtection="1">
      <alignment wrapText="1"/>
      <protection locked="0"/>
    </xf>
    <xf numFmtId="4" fontId="17" fillId="28" borderId="16" xfId="0" applyNumberFormat="1" applyFont="1" applyFill="1" applyBorder="1" applyAlignment="1" applyProtection="1">
      <alignment/>
      <protection locked="0"/>
    </xf>
    <xf numFmtId="4" fontId="17" fillId="28" borderId="16" xfId="0" applyNumberFormat="1" applyFont="1" applyFill="1" applyBorder="1" applyAlignment="1">
      <alignment vertical="center"/>
    </xf>
    <xf numFmtId="4" fontId="17" fillId="29" borderId="16" xfId="0" applyNumberFormat="1" applyFont="1" applyFill="1" applyBorder="1" applyAlignment="1">
      <alignment/>
    </xf>
    <xf numFmtId="4" fontId="23" fillId="28" borderId="16" xfId="0" applyNumberFormat="1" applyFont="1" applyFill="1" applyBorder="1" applyAlignment="1">
      <alignment/>
    </xf>
    <xf numFmtId="0" fontId="30" fillId="0" borderId="16" xfId="58" applyFont="1" applyFill="1" applyBorder="1" applyAlignment="1">
      <alignment horizontal="left" vertical="center" wrapText="1"/>
      <protection/>
    </xf>
    <xf numFmtId="0" fontId="31" fillId="0" borderId="14" xfId="0" applyFont="1" applyBorder="1" applyAlignment="1" applyProtection="1">
      <alignment horizontal="center" vertical="center"/>
      <protection locked="0"/>
    </xf>
    <xf numFmtId="4" fontId="24" fillId="0" borderId="21" xfId="0" applyNumberFormat="1" applyFont="1" applyBorder="1" applyAlignment="1" applyProtection="1">
      <alignment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right" vertical="center"/>
      <protection locked="0"/>
    </xf>
    <xf numFmtId="0" fontId="24" fillId="24" borderId="16" xfId="0" applyFont="1" applyFill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 vertical="center"/>
    </xf>
    <xf numFmtId="4" fontId="30" fillId="0" borderId="12" xfId="0" applyNumberFormat="1" applyFont="1" applyFill="1" applyBorder="1" applyAlignment="1">
      <alignment/>
    </xf>
    <xf numFmtId="0" fontId="27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>
      <alignment/>
    </xf>
    <xf numFmtId="0" fontId="23" fillId="31" borderId="10" xfId="0" applyFont="1" applyFill="1" applyBorder="1" applyAlignment="1">
      <alignment wrapText="1"/>
    </xf>
    <xf numFmtId="4" fontId="17" fillId="31" borderId="10" xfId="0" applyNumberFormat="1" applyFont="1" applyFill="1" applyBorder="1" applyAlignment="1">
      <alignment/>
    </xf>
    <xf numFmtId="0" fontId="0" fillId="30" borderId="10" xfId="0" applyFill="1" applyBorder="1" applyAlignment="1">
      <alignment horizontal="center" vertical="center"/>
    </xf>
    <xf numFmtId="1" fontId="0" fillId="30" borderId="10" xfId="0" applyNumberFormat="1" applyFill="1" applyBorder="1" applyAlignment="1">
      <alignment horizontal="center" vertical="center"/>
    </xf>
    <xf numFmtId="1" fontId="25" fillId="30" borderId="10" xfId="0" applyNumberFormat="1" applyFont="1" applyFill="1" applyBorder="1" applyAlignment="1">
      <alignment wrapText="1"/>
    </xf>
    <xf numFmtId="4" fontId="17" fillId="30" borderId="10" xfId="0" applyNumberFormat="1" applyFont="1" applyFill="1" applyBorder="1" applyAlignment="1">
      <alignment/>
    </xf>
    <xf numFmtId="0" fontId="0" fillId="31" borderId="10" xfId="0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1" fontId="25" fillId="31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6" fillId="32" borderId="10" xfId="0" applyNumberFormat="1" applyFont="1" applyFill="1" applyBorder="1" applyAlignment="1">
      <alignment horizontal="left" wrapText="1"/>
    </xf>
    <xf numFmtId="0" fontId="25" fillId="32" borderId="10" xfId="0" applyFont="1" applyFill="1" applyBorder="1" applyAlignment="1">
      <alignment wrapText="1"/>
    </xf>
    <xf numFmtId="4" fontId="23" fillId="32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1" fontId="19" fillId="34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left" wrapText="1"/>
    </xf>
    <xf numFmtId="0" fontId="20" fillId="34" borderId="10" xfId="0" applyFont="1" applyFill="1" applyBorder="1" applyAlignment="1">
      <alignment wrapText="1"/>
    </xf>
    <xf numFmtId="4" fontId="20" fillId="34" borderId="10" xfId="0" applyNumberFormat="1" applyFont="1" applyFill="1" applyBorder="1" applyAlignment="1">
      <alignment/>
    </xf>
    <xf numFmtId="0" fontId="19" fillId="36" borderId="10" xfId="0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1" fontId="19" fillId="36" borderId="10" xfId="0" applyNumberFormat="1" applyFont="1" applyFill="1" applyBorder="1" applyAlignment="1">
      <alignment horizontal="left" wrapText="1"/>
    </xf>
    <xf numFmtId="0" fontId="20" fillId="36" borderId="10" xfId="0" applyFont="1" applyFill="1" applyBorder="1" applyAlignment="1">
      <alignment wrapText="1"/>
    </xf>
    <xf numFmtId="4" fontId="20" fillId="36" borderId="10" xfId="0" applyNumberFormat="1" applyFont="1" applyFill="1" applyBorder="1" applyAlignment="1">
      <alignment/>
    </xf>
    <xf numFmtId="4" fontId="17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4" fontId="23" fillId="35" borderId="10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" fontId="27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wrapText="1"/>
    </xf>
    <xf numFmtId="1" fontId="17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/>
    </xf>
    <xf numFmtId="4" fontId="17" fillId="38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wrapText="1"/>
    </xf>
    <xf numFmtId="1" fontId="27" fillId="0" borderId="10" xfId="0" applyNumberFormat="1" applyFont="1" applyBorder="1" applyAlignment="1">
      <alignment horizontal="right" wrapText="1"/>
    </xf>
    <xf numFmtId="4" fontId="17" fillId="39" borderId="10" xfId="0" applyNumberFormat="1" applyFont="1" applyFill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 applyAlignment="1" applyProtection="1">
      <alignment vertical="center" wrapText="1"/>
      <protection locked="0"/>
    </xf>
    <xf numFmtId="49" fontId="23" fillId="0" borderId="16" xfId="0" applyNumberFormat="1" applyFont="1" applyFill="1" applyBorder="1" applyAlignment="1">
      <alignment wrapText="1"/>
    </xf>
    <xf numFmtId="4" fontId="17" fillId="0" borderId="16" xfId="0" applyNumberFormat="1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1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5" fillId="0" borderId="25" xfId="0" applyFont="1" applyBorder="1" applyAlignment="1" applyProtection="1">
      <alignment horizontal="left" vertical="center"/>
      <protection locked="0"/>
    </xf>
    <xf numFmtId="0" fontId="30" fillId="0" borderId="26" xfId="0" applyFont="1" applyBorder="1" applyAlignment="1" applyProtection="1">
      <alignment horizontal="left" vertical="center"/>
      <protection locked="0"/>
    </xf>
    <xf numFmtId="0" fontId="30" fillId="0" borderId="27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4" fontId="24" fillId="0" borderId="28" xfId="0" applyNumberFormat="1" applyFont="1" applyBorder="1" applyAlignment="1" applyProtection="1">
      <alignment vertical="center"/>
      <protection/>
    </xf>
    <xf numFmtId="4" fontId="24" fillId="8" borderId="18" xfId="0" applyNumberFormat="1" applyFont="1" applyFill="1" applyBorder="1" applyAlignment="1">
      <alignment/>
    </xf>
    <xf numFmtId="4" fontId="24" fillId="8" borderId="19" xfId="0" applyNumberFormat="1" applyFont="1" applyFill="1" applyBorder="1" applyAlignment="1">
      <alignment/>
    </xf>
    <xf numFmtId="4" fontId="17" fillId="0" borderId="16" xfId="0" applyNumberFormat="1" applyFont="1" applyBorder="1" applyAlignment="1">
      <alignment vertical="center"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8" borderId="14" xfId="0" applyNumberFormat="1" applyFont="1" applyFill="1" applyBorder="1" applyAlignment="1">
      <alignment/>
    </xf>
    <xf numFmtId="4" fontId="27" fillId="8" borderId="12" xfId="0" applyNumberFormat="1" applyFont="1" applyFill="1" applyBorder="1" applyAlignment="1">
      <alignment/>
    </xf>
    <xf numFmtId="4" fontId="27" fillId="0" borderId="23" xfId="0" applyNumberFormat="1" applyFont="1" applyBorder="1" applyAlignment="1" applyProtection="1">
      <alignment vertical="center"/>
      <protection/>
    </xf>
    <xf numFmtId="4" fontId="27" fillId="8" borderId="29" xfId="0" applyNumberFormat="1" applyFont="1" applyFill="1" applyBorder="1" applyAlignment="1">
      <alignment/>
    </xf>
    <xf numFmtId="4" fontId="27" fillId="8" borderId="30" xfId="0" applyNumberFormat="1" applyFont="1" applyFill="1" applyBorder="1" applyAlignment="1">
      <alignment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8" borderId="16" xfId="0" applyNumberFormat="1" applyFont="1" applyFill="1" applyBorder="1" applyAlignment="1">
      <alignment/>
    </xf>
    <xf numFmtId="0" fontId="17" fillId="26" borderId="16" xfId="0" applyFont="1" applyFill="1" applyBorder="1" applyAlignment="1" applyProtection="1">
      <alignment vertical="center" wrapText="1"/>
      <protection locked="0"/>
    </xf>
    <xf numFmtId="0" fontId="23" fillId="40" borderId="10" xfId="0" applyFont="1" applyFill="1" applyBorder="1" applyAlignment="1">
      <alignment wrapText="1"/>
    </xf>
    <xf numFmtId="4" fontId="17" fillId="40" borderId="10" xfId="0" applyNumberFormat="1" applyFont="1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1" fontId="0" fillId="41" borderId="10" xfId="0" applyNumberFormat="1" applyFill="1" applyBorder="1" applyAlignment="1">
      <alignment horizontal="center" vertical="center"/>
    </xf>
    <xf numFmtId="0" fontId="27" fillId="41" borderId="10" xfId="0" applyFont="1" applyFill="1" applyBorder="1" applyAlignment="1">
      <alignment horizontal="left" vertical="center"/>
    </xf>
    <xf numFmtId="4" fontId="17" fillId="41" borderId="10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wrapText="1"/>
    </xf>
    <xf numFmtId="4" fontId="0" fillId="0" borderId="22" xfId="0" applyNumberFormat="1" applyBorder="1" applyAlignment="1">
      <alignment/>
    </xf>
    <xf numFmtId="0" fontId="23" fillId="40" borderId="16" xfId="0" applyFont="1" applyFill="1" applyBorder="1" applyAlignment="1">
      <alignment wrapText="1"/>
    </xf>
    <xf numFmtId="4" fontId="17" fillId="40" borderId="16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27" fillId="0" borderId="16" xfId="0" applyFont="1" applyFill="1" applyBorder="1" applyAlignment="1">
      <alignment wrapText="1"/>
    </xf>
    <xf numFmtId="0" fontId="27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/>
    </xf>
    <xf numFmtId="0" fontId="24" fillId="0" borderId="16" xfId="0" applyFont="1" applyFill="1" applyBorder="1" applyAlignment="1">
      <alignment vertical="center" wrapText="1"/>
    </xf>
    <xf numFmtId="0" fontId="22" fillId="33" borderId="16" xfId="0" applyFont="1" applyFill="1" applyBorder="1" applyAlignment="1">
      <alignment horizontal="center" vertical="center"/>
    </xf>
    <xf numFmtId="1" fontId="22" fillId="33" borderId="16" xfId="0" applyNumberFormat="1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left" vertical="center"/>
    </xf>
    <xf numFmtId="4" fontId="23" fillId="33" borderId="16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center" vertical="center"/>
    </xf>
    <xf numFmtId="1" fontId="0" fillId="40" borderId="10" xfId="0" applyNumberFormat="1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1" fontId="0" fillId="42" borderId="16" xfId="0" applyNumberFormat="1" applyFill="1" applyBorder="1" applyAlignment="1">
      <alignment horizontal="center" vertical="center"/>
    </xf>
    <xf numFmtId="0" fontId="25" fillId="41" borderId="10" xfId="0" applyFont="1" applyFill="1" applyBorder="1" applyAlignment="1">
      <alignment wrapText="1"/>
    </xf>
    <xf numFmtId="0" fontId="27" fillId="43" borderId="10" xfId="0" applyFont="1" applyFill="1" applyBorder="1" applyAlignment="1">
      <alignment wrapText="1"/>
    </xf>
    <xf numFmtId="0" fontId="24" fillId="43" borderId="10" xfId="0" applyFont="1" applyFill="1" applyBorder="1" applyAlignment="1">
      <alignment horizontal="center" vertical="center"/>
    </xf>
    <xf numFmtId="1" fontId="24" fillId="43" borderId="10" xfId="0" applyNumberFormat="1" applyFont="1" applyFill="1" applyBorder="1" applyAlignment="1">
      <alignment horizontal="center" vertical="center"/>
    </xf>
    <xf numFmtId="4" fontId="17" fillId="43" borderId="10" xfId="0" applyNumberFormat="1" applyFont="1" applyFill="1" applyBorder="1" applyAlignment="1">
      <alignment/>
    </xf>
    <xf numFmtId="0" fontId="0" fillId="4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5" fillId="44" borderId="10" xfId="0" applyFont="1" applyFill="1" applyBorder="1" applyAlignment="1">
      <alignment wrapText="1"/>
    </xf>
    <xf numFmtId="4" fontId="17" fillId="44" borderId="10" xfId="0" applyNumberFormat="1" applyFont="1" applyFill="1" applyBorder="1" applyAlignment="1">
      <alignment/>
    </xf>
    <xf numFmtId="0" fontId="25" fillId="38" borderId="10" xfId="0" applyFont="1" applyFill="1" applyBorder="1" applyAlignment="1">
      <alignment wrapText="1"/>
    </xf>
    <xf numFmtId="0" fontId="25" fillId="37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45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0" fontId="24" fillId="45" borderId="10" xfId="0" applyFont="1" applyFill="1" applyBorder="1" applyAlignment="1">
      <alignment horizontal="center" vertical="center"/>
    </xf>
    <xf numFmtId="1" fontId="24" fillId="45" borderId="10" xfId="0" applyNumberFormat="1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wrapText="1"/>
    </xf>
    <xf numFmtId="4" fontId="17" fillId="45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17" fillId="42" borderId="10" xfId="0" applyNumberFormat="1" applyFont="1" applyFill="1" applyBorder="1" applyAlignment="1">
      <alignment horizontal="center" vertical="center"/>
    </xf>
    <xf numFmtId="4" fontId="17" fillId="42" borderId="10" xfId="0" applyNumberFormat="1" applyFont="1" applyFill="1" applyBorder="1" applyAlignment="1">
      <alignment/>
    </xf>
    <xf numFmtId="4" fontId="17" fillId="46" borderId="10" xfId="0" applyNumberFormat="1" applyFont="1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1" fontId="0" fillId="45" borderId="10" xfId="0" applyNumberForma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7" fillId="37" borderId="10" xfId="0" applyFont="1" applyFill="1" applyBorder="1" applyAlignment="1">
      <alignment wrapText="1"/>
    </xf>
    <xf numFmtId="0" fontId="0" fillId="37" borderId="10" xfId="0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1" fontId="24" fillId="37" borderId="10" xfId="0" applyNumberFormat="1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vertical="center"/>
    </xf>
    <xf numFmtId="1" fontId="24" fillId="37" borderId="10" xfId="0" applyNumberFormat="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47" borderId="10" xfId="0" applyNumberFormat="1" applyFont="1" applyFill="1" applyBorder="1" applyAlignment="1">
      <alignment/>
    </xf>
    <xf numFmtId="0" fontId="0" fillId="40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29" fillId="40" borderId="10" xfId="0" applyFont="1" applyFill="1" applyBorder="1" applyAlignment="1">
      <alignment horizontal="center" vertical="center"/>
    </xf>
    <xf numFmtId="1" fontId="23" fillId="40" borderId="10" xfId="0" applyNumberFormat="1" applyFont="1" applyFill="1" applyBorder="1" applyAlignment="1">
      <alignment wrapText="1"/>
    </xf>
    <xf numFmtId="4" fontId="17" fillId="40" borderId="10" xfId="0" applyNumberFormat="1" applyFont="1" applyFill="1" applyBorder="1" applyAlignment="1">
      <alignment vertical="center"/>
    </xf>
    <xf numFmtId="1" fontId="28" fillId="41" borderId="10" xfId="0" applyNumberFormat="1" applyFont="1" applyFill="1" applyBorder="1" applyAlignment="1">
      <alignment wrapText="1"/>
    </xf>
    <xf numFmtId="1" fontId="24" fillId="33" borderId="10" xfId="0" applyNumberFormat="1" applyFont="1" applyFill="1" applyBorder="1" applyAlignment="1">
      <alignment horizontal="right" wrapText="1"/>
    </xf>
    <xf numFmtId="0" fontId="27" fillId="41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1" fontId="26" fillId="33" borderId="10" xfId="0" applyNumberFormat="1" applyFont="1" applyFill="1" applyBorder="1" applyAlignment="1">
      <alignment wrapText="1"/>
    </xf>
    <xf numFmtId="1" fontId="26" fillId="41" borderId="10" xfId="0" applyNumberFormat="1" applyFont="1" applyFill="1" applyBorder="1" applyAlignment="1">
      <alignment wrapText="1"/>
    </xf>
    <xf numFmtId="1" fontId="27" fillId="33" borderId="10" xfId="0" applyNumberFormat="1" applyFont="1" applyFill="1" applyBorder="1" applyAlignment="1">
      <alignment horizontal="left" wrapText="1"/>
    </xf>
    <xf numFmtId="1" fontId="27" fillId="33" borderId="10" xfId="0" applyNumberFormat="1" applyFont="1" applyFill="1" applyBorder="1" applyAlignment="1">
      <alignment horizontal="right" wrapText="1"/>
    </xf>
    <xf numFmtId="0" fontId="22" fillId="41" borderId="10" xfId="0" applyFont="1" applyFill="1" applyBorder="1" applyAlignment="1">
      <alignment horizontal="center" vertical="center"/>
    </xf>
    <xf numFmtId="1" fontId="22" fillId="41" borderId="10" xfId="0" applyNumberFormat="1" applyFont="1" applyFill="1" applyBorder="1" applyAlignment="1">
      <alignment horizontal="center" vertical="center"/>
    </xf>
    <xf numFmtId="1" fontId="26" fillId="41" borderId="10" xfId="0" applyNumberFormat="1" applyFont="1" applyFill="1" applyBorder="1" applyAlignment="1">
      <alignment horizontal="left" wrapText="1"/>
    </xf>
    <xf numFmtId="4" fontId="17" fillId="41" borderId="11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4" fontId="17" fillId="42" borderId="16" xfId="0" applyNumberFormat="1" applyFont="1" applyFill="1" applyBorder="1" applyAlignment="1">
      <alignment/>
    </xf>
    <xf numFmtId="4" fontId="30" fillId="0" borderId="16" xfId="0" applyNumberFormat="1" applyFont="1" applyFill="1" applyBorder="1" applyAlignment="1">
      <alignment/>
    </xf>
    <xf numFmtId="4" fontId="30" fillId="0" borderId="29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25" fillId="48" borderId="16" xfId="0" applyFont="1" applyFill="1" applyBorder="1" applyAlignment="1" applyProtection="1">
      <alignment horizontal="center" vertical="center"/>
      <protection locked="0"/>
    </xf>
    <xf numFmtId="0" fontId="25" fillId="48" borderId="16" xfId="0" applyFont="1" applyFill="1" applyBorder="1" applyAlignment="1" applyProtection="1">
      <alignment horizontal="right"/>
      <protection locked="0"/>
    </xf>
    <xf numFmtId="0" fontId="25" fillId="48" borderId="16" xfId="0" applyFont="1" applyFill="1" applyBorder="1" applyAlignment="1" applyProtection="1">
      <alignment/>
      <protection locked="0"/>
    </xf>
    <xf numFmtId="4" fontId="25" fillId="48" borderId="16" xfId="0" applyNumberFormat="1" applyFont="1" applyFill="1" applyBorder="1" applyAlignment="1" applyProtection="1">
      <alignment/>
      <protection locked="0"/>
    </xf>
    <xf numFmtId="4" fontId="25" fillId="48" borderId="16" xfId="0" applyNumberFormat="1" applyFont="1" applyFill="1" applyBorder="1" applyAlignment="1">
      <alignment/>
    </xf>
    <xf numFmtId="0" fontId="23" fillId="48" borderId="0" xfId="0" applyFont="1" applyFill="1" applyAlignment="1">
      <alignment/>
    </xf>
    <xf numFmtId="0" fontId="17" fillId="48" borderId="0" xfId="0" applyFont="1" applyFill="1" applyAlignment="1">
      <alignment horizontal="center" vertical="center"/>
    </xf>
    <xf numFmtId="0" fontId="17" fillId="48" borderId="0" xfId="0" applyFont="1" applyFill="1" applyAlignment="1">
      <alignment/>
    </xf>
    <xf numFmtId="0" fontId="17" fillId="48" borderId="0" xfId="0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0" fontId="0" fillId="48" borderId="16" xfId="0" applyFont="1" applyFill="1" applyBorder="1" applyAlignment="1" applyProtection="1">
      <alignment horizontal="center" vertical="center"/>
      <protection locked="0"/>
    </xf>
    <xf numFmtId="0" fontId="17" fillId="49" borderId="16" xfId="0" applyFont="1" applyFill="1" applyBorder="1" applyAlignment="1" applyProtection="1">
      <alignment horizontal="center" vertical="center"/>
      <protection locked="0"/>
    </xf>
    <xf numFmtId="0" fontId="0" fillId="49" borderId="16" xfId="0" applyFill="1" applyBorder="1" applyAlignment="1" applyProtection="1">
      <alignment horizontal="right" vertical="center"/>
      <protection locked="0"/>
    </xf>
    <xf numFmtId="0" fontId="17" fillId="49" borderId="16" xfId="0" applyFont="1" applyFill="1" applyBorder="1" applyAlignment="1" applyProtection="1">
      <alignment vertical="center"/>
      <protection locked="0"/>
    </xf>
    <xf numFmtId="4" fontId="17" fillId="48" borderId="10" xfId="0" applyNumberFormat="1" applyFont="1" applyFill="1" applyBorder="1" applyAlignment="1">
      <alignment vertical="center"/>
    </xf>
    <xf numFmtId="4" fontId="23" fillId="48" borderId="14" xfId="0" applyNumberFormat="1" applyFont="1" applyFill="1" applyBorder="1" applyAlignment="1">
      <alignment/>
    </xf>
    <xf numFmtId="4" fontId="23" fillId="48" borderId="12" xfId="0" applyNumberFormat="1" applyFont="1" applyFill="1" applyBorder="1" applyAlignment="1">
      <alignment/>
    </xf>
    <xf numFmtId="0" fontId="0" fillId="48" borderId="0" xfId="0" applyFill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27" fillId="49" borderId="16" xfId="0" applyFont="1" applyFill="1" applyBorder="1" applyAlignment="1" applyProtection="1">
      <alignment horizontal="left" vertical="center"/>
      <protection locked="0"/>
    </xf>
    <xf numFmtId="0" fontId="27" fillId="48" borderId="16" xfId="0" applyFont="1" applyFill="1" applyBorder="1" applyAlignment="1" applyProtection="1">
      <alignment horizontal="center" vertical="center"/>
      <protection locked="0"/>
    </xf>
    <xf numFmtId="0" fontId="24" fillId="48" borderId="16" xfId="0" applyFont="1" applyFill="1" applyBorder="1" applyAlignment="1" applyProtection="1">
      <alignment horizontal="right" vertical="center"/>
      <protection locked="0"/>
    </xf>
    <xf numFmtId="0" fontId="27" fillId="49" borderId="16" xfId="0" applyFont="1" applyFill="1" applyBorder="1" applyAlignment="1" applyProtection="1">
      <alignment vertical="center"/>
      <protection locked="0"/>
    </xf>
    <xf numFmtId="4" fontId="27" fillId="48" borderId="10" xfId="0" applyNumberFormat="1" applyFont="1" applyFill="1" applyBorder="1" applyAlignment="1">
      <alignment vertical="center"/>
    </xf>
    <xf numFmtId="4" fontId="25" fillId="48" borderId="14" xfId="0" applyNumberFormat="1" applyFont="1" applyFill="1" applyBorder="1" applyAlignment="1">
      <alignment/>
    </xf>
    <xf numFmtId="4" fontId="25" fillId="48" borderId="12" xfId="0" applyNumberFormat="1" applyFont="1" applyFill="1" applyBorder="1" applyAlignment="1">
      <alignment/>
    </xf>
    <xf numFmtId="0" fontId="0" fillId="49" borderId="16" xfId="0" applyFill="1" applyBorder="1" applyAlignment="1" applyProtection="1">
      <alignment horizontal="center" vertical="center"/>
      <protection locked="0"/>
    </xf>
    <xf numFmtId="0" fontId="17" fillId="48" borderId="16" xfId="0" applyFont="1" applyFill="1" applyBorder="1" applyAlignment="1" applyProtection="1">
      <alignment horizontal="center" vertical="center"/>
      <protection locked="0"/>
    </xf>
    <xf numFmtId="0" fontId="17" fillId="48" borderId="16" xfId="0" applyFont="1" applyFill="1" applyBorder="1" applyAlignment="1" applyProtection="1">
      <alignment horizontal="right" vertical="center"/>
      <protection locked="0"/>
    </xf>
    <xf numFmtId="1" fontId="27" fillId="48" borderId="16" xfId="0" applyNumberFormat="1" applyFont="1" applyFill="1" applyBorder="1" applyAlignment="1">
      <alignment horizontal="right" wrapText="1"/>
    </xf>
    <xf numFmtId="0" fontId="27" fillId="48" borderId="16" xfId="0" applyFont="1" applyFill="1" applyBorder="1" applyAlignment="1">
      <alignment wrapText="1"/>
    </xf>
    <xf numFmtId="4" fontId="17" fillId="48" borderId="16" xfId="0" applyNumberFormat="1" applyFont="1" applyFill="1" applyBorder="1" applyAlignment="1">
      <alignment/>
    </xf>
    <xf numFmtId="4" fontId="23" fillId="48" borderId="16" xfId="0" applyNumberFormat="1" applyFont="1" applyFill="1" applyBorder="1" applyAlignment="1">
      <alignment/>
    </xf>
    <xf numFmtId="0" fontId="24" fillId="48" borderId="16" xfId="0" applyFont="1" applyFill="1" applyBorder="1" applyAlignment="1" applyProtection="1">
      <alignment horizontal="center" vertical="center"/>
      <protection locked="0"/>
    </xf>
    <xf numFmtId="0" fontId="27" fillId="48" borderId="16" xfId="0" applyFont="1" applyFill="1" applyBorder="1" applyAlignment="1" applyProtection="1">
      <alignment horizontal="right" vertical="center"/>
      <protection locked="0"/>
    </xf>
    <xf numFmtId="4" fontId="27" fillId="48" borderId="16" xfId="0" applyNumberFormat="1" applyFont="1" applyFill="1" applyBorder="1" applyAlignment="1">
      <alignment/>
    </xf>
    <xf numFmtId="0" fontId="0" fillId="48" borderId="18" xfId="0" applyFont="1" applyFill="1" applyBorder="1" applyAlignment="1" applyProtection="1">
      <alignment horizontal="center" vertical="center"/>
      <protection locked="0"/>
    </xf>
    <xf numFmtId="0" fontId="17" fillId="49" borderId="28" xfId="0" applyFont="1" applyFill="1" applyBorder="1" applyAlignment="1" applyProtection="1">
      <alignment horizontal="center" vertical="center"/>
      <protection locked="0"/>
    </xf>
    <xf numFmtId="0" fontId="0" fillId="49" borderId="31" xfId="0" applyFill="1" applyBorder="1" applyAlignment="1" applyProtection="1">
      <alignment horizontal="right" vertical="center"/>
      <protection locked="0"/>
    </xf>
    <xf numFmtId="49" fontId="17" fillId="49" borderId="11" xfId="0" applyNumberFormat="1" applyFont="1" applyFill="1" applyBorder="1" applyAlignment="1" applyProtection="1">
      <alignment vertical="center" wrapText="1"/>
      <protection locked="0"/>
    </xf>
    <xf numFmtId="4" fontId="17" fillId="48" borderId="11" xfId="0" applyNumberFormat="1" applyFont="1" applyFill="1" applyBorder="1" applyAlignment="1">
      <alignment vertical="center"/>
    </xf>
    <xf numFmtId="4" fontId="23" fillId="48" borderId="18" xfId="0" applyNumberFormat="1" applyFont="1" applyFill="1" applyBorder="1" applyAlignment="1">
      <alignment/>
    </xf>
    <xf numFmtId="4" fontId="23" fillId="48" borderId="19" xfId="0" applyNumberFormat="1" applyFont="1" applyFill="1" applyBorder="1" applyAlignment="1">
      <alignment/>
    </xf>
    <xf numFmtId="0" fontId="0" fillId="48" borderId="14" xfId="0" applyFont="1" applyFill="1" applyBorder="1" applyAlignment="1" applyProtection="1">
      <alignment horizontal="center" vertical="center"/>
      <protection locked="0"/>
    </xf>
    <xf numFmtId="0" fontId="17" fillId="49" borderId="13" xfId="0" applyFont="1" applyFill="1" applyBorder="1" applyAlignment="1" applyProtection="1">
      <alignment horizontal="center" vertical="center"/>
      <protection locked="0"/>
    </xf>
    <xf numFmtId="0" fontId="0" fillId="49" borderId="21" xfId="0" applyFill="1" applyBorder="1" applyAlignment="1" applyProtection="1">
      <alignment horizontal="right" vertical="center"/>
      <protection locked="0"/>
    </xf>
    <xf numFmtId="0" fontId="17" fillId="49" borderId="10" xfId="0" applyFont="1" applyFill="1" applyBorder="1" applyAlignment="1" applyProtection="1">
      <alignment vertical="center"/>
      <protection locked="0"/>
    </xf>
    <xf numFmtId="0" fontId="0" fillId="48" borderId="10" xfId="0" applyFont="1" applyFill="1" applyBorder="1" applyAlignment="1" applyProtection="1">
      <alignment horizontal="center" vertical="center"/>
      <protection locked="0"/>
    </xf>
    <xf numFmtId="0" fontId="17" fillId="48" borderId="10" xfId="0" applyFont="1" applyFill="1" applyBorder="1" applyAlignment="1" applyProtection="1">
      <alignment horizontal="center" vertical="center"/>
      <protection locked="0"/>
    </xf>
    <xf numFmtId="0" fontId="17" fillId="49" borderId="10" xfId="0" applyFont="1" applyFill="1" applyBorder="1" applyAlignment="1" applyProtection="1">
      <alignment horizontal="right" vertical="center"/>
      <protection locked="0"/>
    </xf>
    <xf numFmtId="4" fontId="17" fillId="40" borderId="10" xfId="0" applyNumberFormat="1" applyFont="1" applyFill="1" applyBorder="1" applyAlignment="1">
      <alignment horizontal="right"/>
    </xf>
    <xf numFmtId="4" fontId="17" fillId="37" borderId="10" xfId="0" applyNumberFormat="1" applyFon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0" fontId="23" fillId="50" borderId="10" xfId="0" applyFont="1" applyFill="1" applyBorder="1" applyAlignment="1">
      <alignment horizontal="center" vertical="center"/>
    </xf>
    <xf numFmtId="1" fontId="23" fillId="50" borderId="10" xfId="0" applyNumberFormat="1" applyFont="1" applyFill="1" applyBorder="1" applyAlignment="1">
      <alignment horizontal="center" vertical="center"/>
    </xf>
    <xf numFmtId="0" fontId="25" fillId="50" borderId="10" xfId="0" applyFont="1" applyFill="1" applyBorder="1" applyAlignment="1">
      <alignment wrapText="1"/>
    </xf>
    <xf numFmtId="4" fontId="23" fillId="50" borderId="10" xfId="0" applyNumberFormat="1" applyFont="1" applyFill="1" applyBorder="1" applyAlignment="1">
      <alignment/>
    </xf>
    <xf numFmtId="0" fontId="23" fillId="50" borderId="0" xfId="0" applyFont="1" applyFill="1" applyAlignment="1">
      <alignment/>
    </xf>
    <xf numFmtId="1" fontId="0" fillId="40" borderId="11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7" fillId="50" borderId="16" xfId="0" applyNumberFormat="1" applyFont="1" applyFill="1" applyBorder="1" applyAlignment="1">
      <alignment horizontal="center" vertical="center"/>
    </xf>
    <xf numFmtId="4" fontId="17" fillId="50" borderId="10" xfId="0" applyNumberFormat="1" applyFont="1" applyFill="1" applyBorder="1" applyAlignment="1">
      <alignment/>
    </xf>
    <xf numFmtId="0" fontId="17" fillId="50" borderId="0" xfId="0" applyFont="1" applyFill="1" applyAlignment="1">
      <alignment/>
    </xf>
    <xf numFmtId="1" fontId="24" fillId="0" borderId="16" xfId="0" applyNumberFormat="1" applyFont="1" applyBorder="1" applyAlignment="1">
      <alignment horizontal="center" vertical="center"/>
    </xf>
    <xf numFmtId="0" fontId="17" fillId="50" borderId="10" xfId="0" applyFont="1" applyFill="1" applyBorder="1" applyAlignment="1">
      <alignment horizontal="center" vertical="center"/>
    </xf>
    <xf numFmtId="1" fontId="17" fillId="50" borderId="10" xfId="0" applyNumberFormat="1" applyFont="1" applyFill="1" applyBorder="1" applyAlignment="1">
      <alignment horizontal="center" vertical="center"/>
    </xf>
    <xf numFmtId="0" fontId="27" fillId="50" borderId="10" xfId="0" applyFont="1" applyFill="1" applyBorder="1" applyAlignment="1">
      <alignment wrapText="1"/>
    </xf>
    <xf numFmtId="0" fontId="17" fillId="51" borderId="10" xfId="0" applyFont="1" applyFill="1" applyBorder="1" applyAlignment="1">
      <alignment horizontal="center" vertical="center"/>
    </xf>
    <xf numFmtId="1" fontId="17" fillId="51" borderId="10" xfId="0" applyNumberFormat="1" applyFont="1" applyFill="1" applyBorder="1" applyAlignment="1">
      <alignment horizontal="center" vertical="center"/>
    </xf>
    <xf numFmtId="0" fontId="27" fillId="51" borderId="10" xfId="0" applyFont="1" applyFill="1" applyBorder="1" applyAlignment="1">
      <alignment wrapText="1"/>
    </xf>
    <xf numFmtId="4" fontId="17" fillId="51" borderId="10" xfId="0" applyNumberFormat="1" applyFont="1" applyFill="1" applyBorder="1" applyAlignment="1">
      <alignment/>
    </xf>
    <xf numFmtId="0" fontId="17" fillId="51" borderId="0" xfId="0" applyFont="1" applyFill="1" applyAlignment="1">
      <alignment/>
    </xf>
    <xf numFmtId="0" fontId="0" fillId="51" borderId="10" xfId="0" applyFont="1" applyFill="1" applyBorder="1" applyAlignment="1">
      <alignment horizontal="center" vertical="center"/>
    </xf>
    <xf numFmtId="1" fontId="0" fillId="51" borderId="10" xfId="0" applyNumberFormat="1" applyFont="1" applyFill="1" applyBorder="1" applyAlignment="1">
      <alignment horizontal="center" vertical="center"/>
    </xf>
    <xf numFmtId="0" fontId="24" fillId="51" borderId="10" xfId="0" applyFont="1" applyFill="1" applyBorder="1" applyAlignment="1">
      <alignment wrapText="1"/>
    </xf>
    <xf numFmtId="4" fontId="0" fillId="51" borderId="10" xfId="0" applyNumberFormat="1" applyFont="1" applyFill="1" applyBorder="1" applyAlignment="1">
      <alignment/>
    </xf>
    <xf numFmtId="0" fontId="0" fillId="51" borderId="0" xfId="0" applyFont="1" applyFill="1" applyAlignment="1">
      <alignment/>
    </xf>
    <xf numFmtId="4" fontId="20" fillId="8" borderId="10" xfId="0" applyNumberFormat="1" applyFont="1" applyFill="1" applyBorder="1" applyAlignment="1">
      <alignment horizontal="right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17" fillId="48" borderId="16" xfId="0" applyFont="1" applyFill="1" applyBorder="1" applyAlignment="1">
      <alignment/>
    </xf>
    <xf numFmtId="4" fontId="17" fillId="0" borderId="16" xfId="0" applyNumberFormat="1" applyFont="1" applyBorder="1" applyAlignment="1">
      <alignment horizontal="right" vertical="center"/>
    </xf>
    <xf numFmtId="4" fontId="17" fillId="0" borderId="0" xfId="0" applyNumberFormat="1" applyFont="1" applyAlignment="1">
      <alignment/>
    </xf>
    <xf numFmtId="4" fontId="17" fillId="50" borderId="2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40" borderId="11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wrapText="1"/>
    </xf>
    <xf numFmtId="0" fontId="17" fillId="50" borderId="16" xfId="0" applyFont="1" applyFill="1" applyBorder="1" applyAlignment="1">
      <alignment horizontal="center" vertical="center"/>
    </xf>
    <xf numFmtId="0" fontId="27" fillId="50" borderId="16" xfId="0" applyFont="1" applyFill="1" applyBorder="1" applyAlignment="1">
      <alignment wrapText="1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4" fontId="24" fillId="24" borderId="22" xfId="0" applyNumberFormat="1" applyFont="1" applyFill="1" applyBorder="1" applyAlignment="1" applyProtection="1">
      <alignment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right"/>
      <protection locked="0"/>
    </xf>
    <xf numFmtId="0" fontId="24" fillId="0" borderId="32" xfId="0" applyFont="1" applyBorder="1" applyAlignment="1" applyProtection="1">
      <alignment/>
      <protection locked="0"/>
    </xf>
    <xf numFmtId="0" fontId="30" fillId="0" borderId="32" xfId="58" applyFont="1" applyFill="1" applyBorder="1" applyAlignment="1">
      <alignment horizontal="left" vertical="center" wrapText="1"/>
      <protection/>
    </xf>
    <xf numFmtId="4" fontId="24" fillId="24" borderId="11" xfId="0" applyNumberFormat="1" applyFont="1" applyFill="1" applyBorder="1" applyAlignment="1" applyProtection="1">
      <alignment/>
      <protection locked="0"/>
    </xf>
    <xf numFmtId="4" fontId="30" fillId="0" borderId="19" xfId="0" applyNumberFormat="1" applyFont="1" applyFill="1" applyBorder="1" applyAlignment="1">
      <alignment/>
    </xf>
    <xf numFmtId="4" fontId="24" fillId="24" borderId="16" xfId="0" applyNumberFormat="1" applyFont="1" applyFill="1" applyBorder="1" applyAlignment="1" applyProtection="1">
      <alignment/>
      <protection locked="0"/>
    </xf>
    <xf numFmtId="4" fontId="30" fillId="0" borderId="18" xfId="0" applyNumberFormat="1" applyFont="1" applyFill="1" applyBorder="1" applyAlignment="1">
      <alignment/>
    </xf>
    <xf numFmtId="0" fontId="36" fillId="0" borderId="16" xfId="0" applyFont="1" applyBorder="1" applyAlignment="1">
      <alignment/>
    </xf>
    <xf numFmtId="0" fontId="37" fillId="0" borderId="33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>
      <alignment horizontal="center" vertical="center" wrapText="1"/>
    </xf>
    <xf numFmtId="0" fontId="37" fillId="0" borderId="35" xfId="0" applyFont="1" applyBorder="1" applyAlignment="1" applyProtection="1">
      <alignment horizontal="center" vertical="center" wrapText="1"/>
      <protection locked="0"/>
    </xf>
    <xf numFmtId="0" fontId="37" fillId="0" borderId="36" xfId="0" applyFont="1" applyBorder="1" applyAlignment="1" applyProtection="1">
      <alignment horizontal="center" vertical="center" wrapText="1"/>
      <protection locked="0"/>
    </xf>
    <xf numFmtId="0" fontId="37" fillId="0" borderId="37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textRotation="180"/>
      <protection locked="0"/>
    </xf>
    <xf numFmtId="0" fontId="37" fillId="0" borderId="39" xfId="0" applyFont="1" applyBorder="1" applyAlignment="1" applyProtection="1">
      <alignment horizontal="center" vertical="center" textRotation="180"/>
      <protection locked="0"/>
    </xf>
    <xf numFmtId="0" fontId="37" fillId="0" borderId="40" xfId="0" applyFont="1" applyBorder="1" applyAlignment="1" applyProtection="1">
      <alignment horizontal="center" vertical="center"/>
      <protection locked="0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textRotation="180" wrapText="1"/>
      <protection locked="0"/>
    </xf>
    <xf numFmtId="0" fontId="37" fillId="0" borderId="38" xfId="0" applyFont="1" applyBorder="1" applyAlignment="1" applyProtection="1">
      <alignment horizontal="center" vertical="center" textRotation="180" wrapText="1"/>
      <protection locked="0"/>
    </xf>
    <xf numFmtId="0" fontId="37" fillId="0" borderId="39" xfId="0" applyFont="1" applyBorder="1" applyAlignment="1" applyProtection="1">
      <alignment horizontal="center" vertical="center" textRotation="180" wrapText="1"/>
      <protection locked="0"/>
    </xf>
    <xf numFmtId="0" fontId="37" fillId="0" borderId="43" xfId="0" applyFont="1" applyBorder="1" applyAlignment="1" applyProtection="1">
      <alignment horizontal="center" vertical="center" textRotation="180"/>
      <protection locked="0"/>
    </xf>
    <xf numFmtId="0" fontId="37" fillId="0" borderId="44" xfId="0" applyFont="1" applyBorder="1" applyAlignment="1" applyProtection="1">
      <alignment horizontal="center" vertical="center" textRotation="180"/>
      <protection locked="0"/>
    </xf>
    <xf numFmtId="0" fontId="37" fillId="0" borderId="45" xfId="0" applyFont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 wrapText="1"/>
      <protection locked="0"/>
    </xf>
    <xf numFmtId="0" fontId="37" fillId="0" borderId="46" xfId="0" applyFont="1" applyBorder="1" applyAlignment="1" applyProtection="1">
      <alignment horizontal="center" vertical="center" wrapText="1"/>
      <protection locked="0"/>
    </xf>
    <xf numFmtId="0" fontId="37" fillId="0" borderId="47" xfId="0" applyFont="1" applyBorder="1" applyAlignment="1" applyProtection="1">
      <alignment horizontal="center" vertical="center" wrapText="1"/>
      <protection locked="0"/>
    </xf>
    <xf numFmtId="4" fontId="36" fillId="0" borderId="0" xfId="0" applyNumberFormat="1" applyFont="1" applyBorder="1" applyAlignment="1" applyProtection="1">
      <alignment vertical="center"/>
      <protection locked="0"/>
    </xf>
    <xf numFmtId="0" fontId="37" fillId="0" borderId="48" xfId="0" applyFont="1" applyBorder="1" applyAlignment="1" applyProtection="1">
      <alignment horizontal="center" vertical="center" textRotation="180"/>
      <protection locked="0"/>
    </xf>
    <xf numFmtId="0" fontId="36" fillId="0" borderId="0" xfId="0" applyFont="1" applyAlignment="1">
      <alignment horizontal="center" vertical="center" textRotation="180"/>
    </xf>
    <xf numFmtId="0" fontId="36" fillId="0" borderId="49" xfId="0" applyFont="1" applyBorder="1" applyAlignment="1">
      <alignment horizontal="center" vertical="center" textRotation="180"/>
    </xf>
    <xf numFmtId="0" fontId="36" fillId="0" borderId="41" xfId="0" applyFont="1" applyBorder="1" applyAlignment="1">
      <alignment horizontal="center" vertical="center" textRotation="18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51" xfId="0" applyFont="1" applyBorder="1" applyAlignment="1" applyProtection="1">
      <alignment horizontal="center" vertical="center" wrapText="1"/>
      <protection locked="0"/>
    </xf>
    <xf numFmtId="0" fontId="37" fillId="28" borderId="16" xfId="0" applyFont="1" applyFill="1" applyBorder="1" applyAlignment="1" applyProtection="1">
      <alignment horizontal="center" vertical="center"/>
      <protection locked="0"/>
    </xf>
    <xf numFmtId="0" fontId="37" fillId="28" borderId="20" xfId="0" applyFont="1" applyFill="1" applyBorder="1" applyAlignment="1" applyProtection="1">
      <alignment horizontal="center" vertical="center"/>
      <protection locked="0"/>
    </xf>
    <xf numFmtId="4" fontId="37" fillId="29" borderId="20" xfId="0" applyNumberFormat="1" applyFont="1" applyFill="1" applyBorder="1" applyAlignment="1" applyProtection="1">
      <alignment vertical="center"/>
      <protection locked="0"/>
    </xf>
    <xf numFmtId="4" fontId="37" fillId="28" borderId="41" xfId="0" applyNumberFormat="1" applyFont="1" applyFill="1" applyBorder="1" applyAlignment="1">
      <alignment vertical="center"/>
    </xf>
    <xf numFmtId="4" fontId="37" fillId="28" borderId="45" xfId="0" applyNumberFormat="1" applyFont="1" applyFill="1" applyBorder="1" applyAlignment="1">
      <alignment vertical="center"/>
    </xf>
    <xf numFmtId="4" fontId="38" fillId="28" borderId="20" xfId="0" applyNumberFormat="1" applyFont="1" applyFill="1" applyBorder="1" applyAlignment="1">
      <alignment/>
    </xf>
    <xf numFmtId="0" fontId="37" fillId="0" borderId="16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4" fontId="36" fillId="24" borderId="16" xfId="0" applyNumberFormat="1" applyFont="1" applyFill="1" applyBorder="1" applyAlignment="1" applyProtection="1">
      <alignment vertical="center"/>
      <protection locked="0"/>
    </xf>
    <xf numFmtId="4" fontId="36" fillId="0" borderId="41" xfId="0" applyNumberFormat="1" applyFont="1" applyBorder="1" applyAlignment="1">
      <alignment vertical="center"/>
    </xf>
    <xf numFmtId="4" fontId="36" fillId="0" borderId="16" xfId="0" applyNumberFormat="1" applyFont="1" applyBorder="1" applyAlignment="1">
      <alignment vertical="center"/>
    </xf>
    <xf numFmtId="4" fontId="39" fillId="0" borderId="16" xfId="0" applyNumberFormat="1" applyFont="1" applyFill="1" applyBorder="1" applyAlignment="1">
      <alignment/>
    </xf>
    <xf numFmtId="0" fontId="37" fillId="28" borderId="16" xfId="0" applyFont="1" applyFill="1" applyBorder="1" applyAlignment="1">
      <alignment horizontal="center" vertical="center"/>
    </xf>
    <xf numFmtId="0" fontId="37" fillId="28" borderId="41" xfId="0" applyFont="1" applyFill="1" applyBorder="1" applyAlignment="1">
      <alignment horizontal="center" vertical="center"/>
    </xf>
    <xf numFmtId="4" fontId="37" fillId="28" borderId="50" xfId="0" applyNumberFormat="1" applyFont="1" applyFill="1" applyBorder="1" applyAlignment="1">
      <alignment/>
    </xf>
    <xf numFmtId="4" fontId="37" fillId="28" borderId="41" xfId="0" applyNumberFormat="1" applyFont="1" applyFill="1" applyBorder="1" applyAlignment="1">
      <alignment/>
    </xf>
    <xf numFmtId="4" fontId="37" fillId="28" borderId="16" xfId="0" applyNumberFormat="1" applyFont="1" applyFill="1" applyBorder="1" applyAlignment="1">
      <alignment/>
    </xf>
    <xf numFmtId="4" fontId="37" fillId="28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4" fontId="37" fillId="0" borderId="50" xfId="0" applyNumberFormat="1" applyFont="1" applyBorder="1" applyAlignment="1">
      <alignment/>
    </xf>
    <xf numFmtId="4" fontId="37" fillId="0" borderId="41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4" fontId="36" fillId="0" borderId="50" xfId="0" applyNumberFormat="1" applyFont="1" applyBorder="1" applyAlignment="1">
      <alignment/>
    </xf>
    <xf numFmtId="4" fontId="36" fillId="0" borderId="41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0" fontId="36" fillId="0" borderId="0" xfId="0" applyFont="1" applyAlignment="1">
      <alignment/>
    </xf>
    <xf numFmtId="0" fontId="40" fillId="0" borderId="0" xfId="55" applyFont="1" applyFill="1" applyBorder="1">
      <alignment/>
      <protection/>
    </xf>
    <xf numFmtId="0" fontId="33" fillId="0" borderId="0" xfId="55" applyFont="1" applyFill="1" applyBorder="1">
      <alignment/>
      <protection/>
    </xf>
    <xf numFmtId="0" fontId="40" fillId="0" borderId="0" xfId="55" applyFont="1" applyFill="1" applyBorder="1" applyAlignment="1">
      <alignment wrapText="1"/>
      <protection/>
    </xf>
    <xf numFmtId="1" fontId="36" fillId="0" borderId="16" xfId="0" applyNumberFormat="1" applyFont="1" applyBorder="1" applyAlignment="1" applyProtection="1">
      <alignment horizontal="center" vertical="center"/>
      <protection locked="0"/>
    </xf>
    <xf numFmtId="0" fontId="36" fillId="26" borderId="52" xfId="0" applyFont="1" applyFill="1" applyBorder="1" applyAlignment="1" applyProtection="1">
      <alignment horizontal="center" vertical="center"/>
      <protection locked="0"/>
    </xf>
    <xf numFmtId="0" fontId="36" fillId="26" borderId="13" xfId="0" applyFont="1" applyFill="1" applyBorder="1" applyAlignment="1" applyProtection="1">
      <alignment horizontal="center" vertical="center"/>
      <protection locked="0"/>
    </xf>
    <xf numFmtId="0" fontId="37" fillId="26" borderId="25" xfId="0" applyFont="1" applyFill="1" applyBorder="1" applyAlignment="1" applyProtection="1">
      <alignment vertical="center"/>
      <protection locked="0"/>
    </xf>
    <xf numFmtId="4" fontId="37" fillId="26" borderId="0" xfId="0" applyNumberFormat="1" applyFont="1" applyFill="1" applyBorder="1" applyAlignment="1">
      <alignment vertical="center"/>
    </xf>
    <xf numFmtId="4" fontId="37" fillId="26" borderId="53" xfId="0" applyNumberFormat="1" applyFont="1" applyFill="1" applyBorder="1" applyAlignment="1">
      <alignment vertical="center"/>
    </xf>
    <xf numFmtId="0" fontId="36" fillId="24" borderId="16" xfId="0" applyFont="1" applyFill="1" applyBorder="1" applyAlignment="1" applyProtection="1">
      <alignment vertical="center"/>
      <protection locked="0"/>
    </xf>
    <xf numFmtId="0" fontId="36" fillId="24" borderId="16" xfId="0" applyFont="1" applyFill="1" applyBorder="1" applyAlignment="1" applyProtection="1">
      <alignment vertical="center" wrapText="1"/>
      <protection locked="0"/>
    </xf>
    <xf numFmtId="0" fontId="36" fillId="25" borderId="16" xfId="0" applyFont="1" applyFill="1" applyBorder="1" applyAlignment="1">
      <alignment horizontal="center" vertical="center"/>
    </xf>
    <xf numFmtId="0" fontId="37" fillId="25" borderId="41" xfId="0" applyFont="1" applyFill="1" applyBorder="1" applyAlignment="1">
      <alignment/>
    </xf>
    <xf numFmtId="4" fontId="36" fillId="25" borderId="41" xfId="0" applyNumberFormat="1" applyFont="1" applyFill="1" applyBorder="1" applyAlignment="1">
      <alignment/>
    </xf>
    <xf numFmtId="4" fontId="37" fillId="25" borderId="54" xfId="0" applyNumberFormat="1" applyFont="1" applyFill="1" applyBorder="1" applyAlignment="1">
      <alignment/>
    </xf>
    <xf numFmtId="0" fontId="37" fillId="0" borderId="51" xfId="0" applyFont="1" applyBorder="1" applyAlignment="1">
      <alignment/>
    </xf>
    <xf numFmtId="4" fontId="37" fillId="0" borderId="54" xfId="0" applyNumberFormat="1" applyFont="1" applyBorder="1" applyAlignment="1">
      <alignment/>
    </xf>
    <xf numFmtId="0" fontId="36" fillId="0" borderId="50" xfId="0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54" xfId="0" applyNumberFormat="1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16" xfId="0" applyFont="1" applyBorder="1" applyAlignment="1">
      <alignment/>
    </xf>
    <xf numFmtId="4" fontId="36" fillId="0" borderId="56" xfId="0" applyNumberFormat="1" applyFont="1" applyBorder="1" applyAlignment="1">
      <alignment/>
    </xf>
    <xf numFmtId="0" fontId="36" fillId="0" borderId="41" xfId="0" applyFont="1" applyBorder="1" applyAlignment="1">
      <alignment/>
    </xf>
    <xf numFmtId="4" fontId="36" fillId="0" borderId="44" xfId="0" applyNumberFormat="1" applyFont="1" applyBorder="1" applyAlignment="1">
      <alignment/>
    </xf>
    <xf numFmtId="0" fontId="36" fillId="0" borderId="41" xfId="0" applyNumberFormat="1" applyFont="1" applyBorder="1" applyAlignment="1">
      <alignment wrapText="1"/>
    </xf>
    <xf numFmtId="4" fontId="36" fillId="0" borderId="41" xfId="0" applyNumberFormat="1" applyFont="1" applyBorder="1" applyAlignment="1">
      <alignment/>
    </xf>
    <xf numFmtId="0" fontId="39" fillId="0" borderId="16" xfId="57" applyFont="1" applyFill="1" applyBorder="1" applyAlignment="1">
      <alignment horizontal="left" vertical="center" wrapText="1"/>
      <protection/>
    </xf>
    <xf numFmtId="4" fontId="36" fillId="0" borderId="48" xfId="0" applyNumberFormat="1" applyFont="1" applyBorder="1" applyAlignment="1">
      <alignment/>
    </xf>
    <xf numFmtId="49" fontId="39" fillId="0" borderId="16" xfId="57" applyNumberFormat="1" applyFont="1" applyFill="1" applyBorder="1" applyAlignment="1">
      <alignment horizontal="center" vertical="center" wrapText="1"/>
      <protection/>
    </xf>
    <xf numFmtId="0" fontId="39" fillId="0" borderId="0" xfId="55" applyFont="1" applyFill="1" applyBorder="1">
      <alignment/>
      <protection/>
    </xf>
    <xf numFmtId="0" fontId="36" fillId="0" borderId="41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57" xfId="0" applyFont="1" applyBorder="1" applyAlignment="1" applyProtection="1">
      <alignment horizontal="center" vertical="center"/>
      <protection locked="0"/>
    </xf>
    <xf numFmtId="1" fontId="36" fillId="0" borderId="58" xfId="0" applyNumberFormat="1" applyFont="1" applyBorder="1" applyAlignment="1" applyProtection="1">
      <alignment horizontal="center" vertical="center"/>
      <protection locked="0"/>
    </xf>
    <xf numFmtId="1" fontId="36" fillId="0" borderId="29" xfId="0" applyNumberFormat="1" applyFont="1" applyBorder="1" applyAlignment="1" applyProtection="1">
      <alignment horizontal="center" vertical="center"/>
      <protection locked="0"/>
    </xf>
    <xf numFmtId="1" fontId="36" fillId="0" borderId="30" xfId="0" applyNumberFormat="1" applyFont="1" applyBorder="1" applyAlignment="1" applyProtection="1">
      <alignment horizontal="center" vertical="center"/>
      <protection locked="0"/>
    </xf>
    <xf numFmtId="0" fontId="37" fillId="52" borderId="50" xfId="0" applyFont="1" applyFill="1" applyBorder="1" applyAlignment="1">
      <alignment/>
    </xf>
    <xf numFmtId="4" fontId="37" fillId="52" borderId="45" xfId="0" applyNumberFormat="1" applyFont="1" applyFill="1" applyBorder="1" applyAlignment="1">
      <alignment/>
    </xf>
    <xf numFmtId="4" fontId="37" fillId="52" borderId="41" xfId="0" applyNumberFormat="1" applyFont="1" applyFill="1" applyBorder="1" applyAlignment="1">
      <alignment/>
    </xf>
    <xf numFmtId="4" fontId="37" fillId="52" borderId="20" xfId="0" applyNumberFormat="1" applyFont="1" applyFill="1" applyBorder="1" applyAlignment="1">
      <alignment/>
    </xf>
    <xf numFmtId="0" fontId="37" fillId="0" borderId="50" xfId="0" applyFont="1" applyBorder="1" applyAlignment="1">
      <alignment/>
    </xf>
    <xf numFmtId="4" fontId="37" fillId="0" borderId="59" xfId="0" applyNumberFormat="1" applyFont="1" applyBorder="1" applyAlignment="1">
      <alignment/>
    </xf>
    <xf numFmtId="4" fontId="37" fillId="0" borderId="55" xfId="0" applyNumberFormat="1" applyFont="1" applyBorder="1" applyAlignment="1">
      <alignment/>
    </xf>
    <xf numFmtId="4" fontId="37" fillId="0" borderId="32" xfId="0" applyNumberFormat="1" applyFont="1" applyBorder="1" applyAlignment="1">
      <alignment/>
    </xf>
    <xf numFmtId="0" fontId="37" fillId="26" borderId="26" xfId="0" applyFont="1" applyFill="1" applyBorder="1" applyAlignment="1" applyProtection="1">
      <alignment vertical="center"/>
      <protection locked="0"/>
    </xf>
    <xf numFmtId="49" fontId="36" fillId="0" borderId="16" xfId="0" applyNumberFormat="1" applyFont="1" applyBorder="1" applyAlignment="1">
      <alignment horizontal="center"/>
    </xf>
    <xf numFmtId="0" fontId="36" fillId="0" borderId="54" xfId="0" applyFont="1" applyBorder="1" applyAlignment="1" applyProtection="1">
      <alignment vertical="center" wrapText="1"/>
      <protection locked="0"/>
    </xf>
    <xf numFmtId="4" fontId="36" fillId="0" borderId="41" xfId="0" applyNumberFormat="1" applyFont="1" applyBorder="1" applyAlignment="1">
      <alignment vertical="center" wrapText="1"/>
    </xf>
    <xf numFmtId="0" fontId="36" fillId="0" borderId="48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1" xfId="0" applyFont="1" applyBorder="1" applyAlignment="1">
      <alignment/>
    </xf>
    <xf numFmtId="0" fontId="37" fillId="52" borderId="20" xfId="0" applyFont="1" applyFill="1" applyBorder="1" applyAlignment="1">
      <alignment/>
    </xf>
    <xf numFmtId="4" fontId="37" fillId="52" borderId="44" xfId="0" applyNumberFormat="1" applyFont="1" applyFill="1" applyBorder="1" applyAlignment="1">
      <alignment/>
    </xf>
    <xf numFmtId="4" fontId="37" fillId="52" borderId="16" xfId="0" applyNumberFormat="1" applyFont="1" applyFill="1" applyBorder="1" applyAlignment="1">
      <alignment/>
    </xf>
    <xf numFmtId="0" fontId="36" fillId="0" borderId="54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16" xfId="0" applyFont="1" applyBorder="1" applyAlignment="1">
      <alignment/>
    </xf>
    <xf numFmtId="4" fontId="37" fillId="0" borderId="41" xfId="0" applyNumberFormat="1" applyFont="1" applyBorder="1" applyAlignment="1">
      <alignment/>
    </xf>
    <xf numFmtId="0" fontId="38" fillId="52" borderId="0" xfId="54" applyFont="1" applyFill="1" applyBorder="1" applyAlignment="1">
      <alignment wrapText="1"/>
      <protection/>
    </xf>
    <xf numFmtId="0" fontId="37" fillId="0" borderId="60" xfId="0" applyFont="1" applyBorder="1" applyAlignment="1" applyProtection="1">
      <alignment horizontal="center" vertical="center" textRotation="180"/>
      <protection locked="0"/>
    </xf>
    <xf numFmtId="0" fontId="37" fillId="0" borderId="10" xfId="0" applyFont="1" applyBorder="1" applyAlignment="1" applyProtection="1">
      <alignment horizontal="center" vertical="center" textRotation="180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6" fillId="0" borderId="58" xfId="0" applyFont="1" applyBorder="1" applyAlignment="1" applyProtection="1">
      <alignment horizontal="center" vertical="center"/>
      <protection locked="0"/>
    </xf>
    <xf numFmtId="1" fontId="36" fillId="0" borderId="22" xfId="0" applyNumberFormat="1" applyFont="1" applyBorder="1" applyAlignment="1" applyProtection="1">
      <alignment horizontal="center" vertical="center"/>
      <protection locked="0"/>
    </xf>
    <xf numFmtId="0" fontId="36" fillId="52" borderId="44" xfId="0" applyFont="1" applyFill="1" applyBorder="1" applyAlignment="1">
      <alignment/>
    </xf>
    <xf numFmtId="0" fontId="37" fillId="52" borderId="56" xfId="0" applyFont="1" applyFill="1" applyBorder="1" applyAlignment="1">
      <alignment/>
    </xf>
    <xf numFmtId="49" fontId="36" fillId="0" borderId="41" xfId="0" applyNumberFormat="1" applyFont="1" applyBorder="1" applyAlignment="1">
      <alignment/>
    </xf>
    <xf numFmtId="49" fontId="36" fillId="0" borderId="54" xfId="0" applyNumberFormat="1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7" fillId="0" borderId="32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right"/>
    </xf>
    <xf numFmtId="49" fontId="36" fillId="0" borderId="16" xfId="0" applyNumberFormat="1" applyFont="1" applyBorder="1" applyAlignment="1">
      <alignment horizontal="right"/>
    </xf>
    <xf numFmtId="49" fontId="36" fillId="0" borderId="20" xfId="0" applyNumberFormat="1" applyFont="1" applyBorder="1" applyAlignment="1">
      <alignment horizontal="right"/>
    </xf>
    <xf numFmtId="0" fontId="36" fillId="0" borderId="16" xfId="0" applyFont="1" applyBorder="1" applyAlignment="1">
      <alignment wrapText="1"/>
    </xf>
    <xf numFmtId="4" fontId="36" fillId="0" borderId="20" xfId="0" applyNumberFormat="1" applyFont="1" applyBorder="1" applyAlignment="1">
      <alignment/>
    </xf>
    <xf numFmtId="4" fontId="36" fillId="51" borderId="20" xfId="0" applyNumberFormat="1" applyFont="1" applyFill="1" applyBorder="1" applyAlignment="1">
      <alignment/>
    </xf>
    <xf numFmtId="4" fontId="39" fillId="0" borderId="20" xfId="0" applyNumberFormat="1" applyFont="1" applyFill="1" applyBorder="1" applyAlignment="1">
      <alignment/>
    </xf>
    <xf numFmtId="49" fontId="36" fillId="0" borderId="41" xfId="0" applyNumberFormat="1" applyFont="1" applyBorder="1" applyAlignment="1">
      <alignment horizontal="right"/>
    </xf>
    <xf numFmtId="49" fontId="36" fillId="0" borderId="54" xfId="0" applyNumberFormat="1" applyFont="1" applyBorder="1" applyAlignment="1">
      <alignment horizontal="right"/>
    </xf>
    <xf numFmtId="49" fontId="36" fillId="0" borderId="32" xfId="0" applyNumberFormat="1" applyFont="1" applyBorder="1" applyAlignment="1">
      <alignment horizontal="right"/>
    </xf>
    <xf numFmtId="49" fontId="37" fillId="0" borderId="32" xfId="0" applyNumberFormat="1" applyFont="1" applyBorder="1" applyAlignment="1">
      <alignment horizontal="left"/>
    </xf>
    <xf numFmtId="0" fontId="37" fillId="0" borderId="32" xfId="0" applyFont="1" applyBorder="1" applyAlignment="1">
      <alignment/>
    </xf>
    <xf numFmtId="4" fontId="36" fillId="51" borderId="16" xfId="0" applyNumberFormat="1" applyFont="1" applyFill="1" applyBorder="1" applyAlignment="1">
      <alignment/>
    </xf>
    <xf numFmtId="4" fontId="37" fillId="51" borderId="16" xfId="0" applyNumberFormat="1" applyFont="1" applyFill="1" applyBorder="1" applyAlignment="1">
      <alignment/>
    </xf>
    <xf numFmtId="49" fontId="36" fillId="0" borderId="0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6" fillId="52" borderId="20" xfId="0" applyFont="1" applyFill="1" applyBorder="1" applyAlignment="1">
      <alignment/>
    </xf>
    <xf numFmtId="0" fontId="37" fillId="0" borderId="54" xfId="0" applyFont="1" applyBorder="1" applyAlignment="1">
      <alignment/>
    </xf>
    <xf numFmtId="0" fontId="36" fillId="0" borderId="32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16" xfId="0" applyFont="1" applyBorder="1" applyAlignment="1">
      <alignment horizontal="right"/>
    </xf>
    <xf numFmtId="0" fontId="36" fillId="0" borderId="50" xfId="0" applyFont="1" applyFill="1" applyBorder="1" applyAlignment="1">
      <alignment/>
    </xf>
    <xf numFmtId="0" fontId="36" fillId="0" borderId="50" xfId="0" applyFont="1" applyFill="1" applyBorder="1" applyAlignment="1">
      <alignment wrapText="1"/>
    </xf>
    <xf numFmtId="0" fontId="37" fillId="0" borderId="20" xfId="0" applyFont="1" applyBorder="1" applyAlignment="1">
      <alignment horizontal="right"/>
    </xf>
    <xf numFmtId="0" fontId="36" fillId="0" borderId="20" xfId="0" applyFont="1" applyBorder="1" applyAlignment="1">
      <alignment/>
    </xf>
    <xf numFmtId="0" fontId="36" fillId="0" borderId="4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41" xfId="0" applyFont="1" applyBorder="1" applyAlignment="1">
      <alignment horizontal="right"/>
    </xf>
    <xf numFmtId="0" fontId="37" fillId="0" borderId="32" xfId="0" applyFont="1" applyBorder="1" applyAlignment="1">
      <alignment horizontal="right"/>
    </xf>
    <xf numFmtId="0" fontId="37" fillId="0" borderId="50" xfId="0" applyFont="1" applyFill="1" applyBorder="1" applyAlignment="1">
      <alignment/>
    </xf>
    <xf numFmtId="0" fontId="36" fillId="0" borderId="45" xfId="0" applyFont="1" applyBorder="1" applyAlignment="1">
      <alignment/>
    </xf>
    <xf numFmtId="0" fontId="36" fillId="0" borderId="56" xfId="0" applyFont="1" applyBorder="1" applyAlignment="1">
      <alignment/>
    </xf>
    <xf numFmtId="4" fontId="36" fillId="0" borderId="45" xfId="0" applyNumberFormat="1" applyFont="1" applyBorder="1" applyAlignment="1">
      <alignment/>
    </xf>
    <xf numFmtId="0" fontId="36" fillId="0" borderId="16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4" fontId="37" fillId="0" borderId="20" xfId="0" applyNumberFormat="1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41" xfId="0" applyFont="1" applyBorder="1" applyAlignment="1">
      <alignment/>
    </xf>
    <xf numFmtId="0" fontId="36" fillId="0" borderId="54" xfId="0" applyFont="1" applyFill="1" applyBorder="1" applyAlignment="1">
      <alignment/>
    </xf>
    <xf numFmtId="49" fontId="37" fillId="0" borderId="16" xfId="0" applyNumberFormat="1" applyFont="1" applyBorder="1" applyAlignment="1">
      <alignment/>
    </xf>
    <xf numFmtId="0" fontId="37" fillId="0" borderId="44" xfId="0" applyFont="1" applyBorder="1" applyAlignment="1">
      <alignment/>
    </xf>
    <xf numFmtId="0" fontId="25" fillId="52" borderId="0" xfId="54" applyFont="1" applyFill="1" applyBorder="1">
      <alignment/>
      <protection/>
    </xf>
    <xf numFmtId="0" fontId="30" fillId="52" borderId="0" xfId="54" applyFont="1" applyFill="1" applyBorder="1">
      <alignment/>
      <protection/>
    </xf>
    <xf numFmtId="0" fontId="27" fillId="52" borderId="50" xfId="0" applyFont="1" applyFill="1" applyBorder="1" applyAlignment="1">
      <alignment/>
    </xf>
    <xf numFmtId="0" fontId="27" fillId="52" borderId="45" xfId="0" applyFont="1" applyFill="1" applyBorder="1" applyAlignment="1">
      <alignment/>
    </xf>
    <xf numFmtId="0" fontId="21" fillId="0" borderId="0" xfId="54" applyFont="1" applyAlignment="1">
      <alignment/>
      <protection/>
    </xf>
    <xf numFmtId="0" fontId="20" fillId="0" borderId="0" xfId="0" applyFont="1" applyAlignment="1">
      <alignment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0" fillId="0" borderId="25" xfId="0" applyFont="1" applyBorder="1" applyAlignment="1" applyProtection="1">
      <alignment horizontal="left" vertical="center"/>
      <protection locked="0"/>
    </xf>
    <xf numFmtId="0" fontId="30" fillId="0" borderId="26" xfId="0" applyFont="1" applyBorder="1" applyAlignment="1" applyProtection="1">
      <alignment horizontal="left" vertical="center"/>
      <protection locked="0"/>
    </xf>
    <xf numFmtId="0" fontId="30" fillId="0" borderId="27" xfId="0" applyFont="1" applyBorder="1" applyAlignment="1" applyProtection="1">
      <alignment horizontal="left" vertical="center"/>
      <protection locked="0"/>
    </xf>
    <xf numFmtId="0" fontId="34" fillId="0" borderId="0" xfId="54" applyFont="1" applyAlignment="1">
      <alignment wrapText="1"/>
      <protection/>
    </xf>
    <xf numFmtId="0" fontId="19" fillId="0" borderId="0" xfId="0" applyFont="1" applyAlignment="1">
      <alignment wrapText="1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horizontal="left" vertical="center"/>
      <protection locked="0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5" fillId="0" borderId="65" xfId="0" applyFont="1" applyBorder="1" applyAlignment="1" applyProtection="1">
      <alignment horizontal="left" vertical="center"/>
      <protection locked="0"/>
    </xf>
    <xf numFmtId="0" fontId="25" fillId="0" borderId="62" xfId="0" applyFont="1" applyBorder="1" applyAlignment="1" applyProtection="1">
      <alignment horizontal="left" vertical="center"/>
      <protection locked="0"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6" fillId="0" borderId="56" xfId="0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 applyProtection="1">
      <alignment horizontal="center" vertical="center"/>
      <protection locked="0"/>
    </xf>
    <xf numFmtId="0" fontId="25" fillId="0" borderId="0" xfId="54" applyFont="1" applyAlignment="1">
      <alignment horizontal="left"/>
      <protection/>
    </xf>
    <xf numFmtId="0" fontId="38" fillId="0" borderId="0" xfId="55" applyFont="1" applyFill="1" applyBorder="1" applyAlignment="1">
      <alignment horizontal="left"/>
      <protection/>
    </xf>
    <xf numFmtId="0" fontId="22" fillId="0" borderId="0" xfId="54" applyFont="1" applyAlignment="1">
      <alignment wrapText="1"/>
      <protection/>
    </xf>
    <xf numFmtId="0" fontId="0" fillId="0" borderId="0" xfId="0" applyFont="1" applyAlignment="1">
      <alignment wrapText="1"/>
    </xf>
    <xf numFmtId="0" fontId="38" fillId="0" borderId="41" xfId="0" applyFont="1" applyBorder="1" applyAlignment="1" applyProtection="1">
      <alignment horizontal="right" vertical="center" wrapText="1"/>
      <protection locked="0"/>
    </xf>
    <xf numFmtId="0" fontId="36" fillId="0" borderId="50" xfId="0" applyFont="1" applyBorder="1" applyAlignment="1">
      <alignment vertical="center" wrapText="1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wrapText="1"/>
    </xf>
    <xf numFmtId="0" fontId="37" fillId="28" borderId="68" xfId="0" applyFont="1" applyFill="1" applyBorder="1" applyAlignment="1">
      <alignment horizontal="center" vertical="center"/>
    </xf>
    <xf numFmtId="0" fontId="37" fillId="0" borderId="55" xfId="0" applyFont="1" applyBorder="1" applyAlignment="1">
      <alignment vertical="center"/>
    </xf>
    <xf numFmtId="0" fontId="36" fillId="0" borderId="41" xfId="0" applyFont="1" applyBorder="1" applyAlignment="1" applyProtection="1">
      <alignment vertical="center" wrapText="1"/>
      <protection locked="0"/>
    </xf>
    <xf numFmtId="0" fontId="36" fillId="0" borderId="69" xfId="0" applyFont="1" applyBorder="1" applyAlignment="1" applyProtection="1">
      <alignment horizontal="center" vertical="center"/>
      <protection locked="0"/>
    </xf>
    <xf numFmtId="0" fontId="36" fillId="0" borderId="67" xfId="0" applyFont="1" applyBorder="1" applyAlignment="1">
      <alignment horizontal="center" vertical="center"/>
    </xf>
    <xf numFmtId="0" fontId="38" fillId="0" borderId="68" xfId="54" applyFont="1" applyFill="1" applyBorder="1" applyAlignment="1">
      <alignment horizontal="left" vertical="top"/>
      <protection/>
    </xf>
    <xf numFmtId="0" fontId="38" fillId="0" borderId="0" xfId="54" applyFont="1" applyFill="1" applyBorder="1" applyAlignment="1">
      <alignment horizontal="left" vertical="top"/>
      <protection/>
    </xf>
    <xf numFmtId="0" fontId="24" fillId="0" borderId="0" xfId="0" applyFont="1" applyAlignment="1">
      <alignment horizontal="center"/>
    </xf>
    <xf numFmtId="4" fontId="36" fillId="24" borderId="16" xfId="0" applyNumberFormat="1" applyFont="1" applyFill="1" applyBorder="1" applyAlignment="1" applyProtection="1">
      <alignment vertical="center"/>
      <protection locked="0"/>
    </xf>
    <xf numFmtId="0" fontId="36" fillId="0" borderId="16" xfId="0" applyFont="1" applyBorder="1" applyAlignment="1">
      <alignment vertical="center"/>
    </xf>
    <xf numFmtId="0" fontId="36" fillId="0" borderId="50" xfId="0" applyFont="1" applyBorder="1" applyAlignment="1">
      <alignment horizontal="left" vertical="center" wrapText="1"/>
    </xf>
    <xf numFmtId="0" fontId="36" fillId="0" borderId="44" xfId="0" applyFont="1" applyBorder="1" applyAlignment="1" applyProtection="1">
      <alignment horizontal="center" vertical="center"/>
      <protection locked="0"/>
    </xf>
    <xf numFmtId="0" fontId="36" fillId="0" borderId="56" xfId="0" applyFont="1" applyBorder="1" applyAlignment="1">
      <alignment/>
    </xf>
    <xf numFmtId="0" fontId="36" fillId="0" borderId="45" xfId="0" applyFont="1" applyBorder="1" applyAlignment="1">
      <alignment/>
    </xf>
    <xf numFmtId="0" fontId="37" fillId="28" borderId="41" xfId="0" applyFont="1" applyFill="1" applyBorder="1" applyAlignment="1">
      <alignment horizontal="center" vertical="center"/>
    </xf>
    <xf numFmtId="0" fontId="36" fillId="0" borderId="50" xfId="0" applyFont="1" applyBorder="1" applyAlignment="1">
      <alignment/>
    </xf>
    <xf numFmtId="0" fontId="37" fillId="0" borderId="41" xfId="0" applyFont="1" applyBorder="1" applyAlignment="1">
      <alignment horizontal="left" vertical="center"/>
    </xf>
    <xf numFmtId="0" fontId="36" fillId="0" borderId="50" xfId="0" applyFont="1" applyBorder="1" applyAlignment="1">
      <alignment horizontal="left"/>
    </xf>
    <xf numFmtId="4" fontId="37" fillId="0" borderId="41" xfId="0" applyNumberFormat="1" applyFont="1" applyBorder="1" applyAlignment="1">
      <alignment/>
    </xf>
    <xf numFmtId="1" fontId="36" fillId="0" borderId="41" xfId="0" applyNumberFormat="1" applyFont="1" applyBorder="1" applyAlignment="1" applyProtection="1">
      <alignment vertical="center"/>
      <protection locked="0"/>
    </xf>
    <xf numFmtId="0" fontId="36" fillId="0" borderId="50" xfId="0" applyFont="1" applyBorder="1" applyAlignment="1">
      <alignment vertical="center"/>
    </xf>
    <xf numFmtId="4" fontId="36" fillId="0" borderId="59" xfId="0" applyNumberFormat="1" applyFont="1" applyBorder="1" applyAlignment="1">
      <alignment vertical="center"/>
    </xf>
    <xf numFmtId="0" fontId="36" fillId="0" borderId="55" xfId="0" applyFont="1" applyBorder="1" applyAlignment="1">
      <alignment vertical="center"/>
    </xf>
    <xf numFmtId="4" fontId="36" fillId="0" borderId="41" xfId="0" applyNumberFormat="1" applyFont="1" applyBorder="1" applyAlignment="1">
      <alignment vertical="center"/>
    </xf>
    <xf numFmtId="4" fontId="37" fillId="26" borderId="41" xfId="0" applyNumberFormat="1" applyFont="1" applyFill="1" applyBorder="1" applyAlignment="1" applyProtection="1">
      <alignment horizontal="right" vertical="center"/>
      <protection locked="0"/>
    </xf>
    <xf numFmtId="0" fontId="36" fillId="0" borderId="50" xfId="0" applyFont="1" applyBorder="1" applyAlignment="1">
      <alignment horizontal="right" vertical="center"/>
    </xf>
    <xf numFmtId="4" fontId="37" fillId="28" borderId="41" xfId="0" applyNumberFormat="1" applyFont="1" applyFill="1" applyBorder="1" applyAlignment="1">
      <alignment/>
    </xf>
    <xf numFmtId="0" fontId="36" fillId="0" borderId="41" xfId="0" applyFont="1" applyBorder="1" applyAlignment="1" applyProtection="1">
      <alignment horizontal="center" vertical="center"/>
      <protection locked="0"/>
    </xf>
    <xf numFmtId="0" fontId="36" fillId="0" borderId="50" xfId="0" applyFont="1" applyBorder="1" applyAlignment="1">
      <alignment horizontal="center" vertical="center"/>
    </xf>
    <xf numFmtId="4" fontId="36" fillId="0" borderId="41" xfId="0" applyNumberFormat="1" applyFont="1" applyBorder="1" applyAlignment="1">
      <alignment/>
    </xf>
    <xf numFmtId="4" fontId="36" fillId="0" borderId="50" xfId="0" applyNumberFormat="1" applyFont="1" applyBorder="1" applyAlignment="1">
      <alignment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>
      <alignment horizontal="center" vertical="center" wrapText="1"/>
    </xf>
    <xf numFmtId="1" fontId="36" fillId="0" borderId="16" xfId="0" applyNumberFormat="1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>
      <alignment horizontal="center" vertical="center"/>
    </xf>
    <xf numFmtId="4" fontId="38" fillId="8" borderId="16" xfId="0" applyNumberFormat="1" applyFont="1" applyFill="1" applyBorder="1" applyAlignment="1">
      <alignment/>
    </xf>
    <xf numFmtId="0" fontId="36" fillId="0" borderId="16" xfId="0" applyFont="1" applyBorder="1" applyAlignment="1">
      <alignment/>
    </xf>
    <xf numFmtId="4" fontId="39" fillId="0" borderId="41" xfId="0" applyNumberFormat="1" applyFont="1" applyFill="1" applyBorder="1" applyAlignment="1">
      <alignment/>
    </xf>
    <xf numFmtId="4" fontId="39" fillId="0" borderId="50" xfId="0" applyNumberFormat="1" applyFont="1" applyFill="1" applyBorder="1" applyAlignment="1">
      <alignment/>
    </xf>
    <xf numFmtId="4" fontId="36" fillId="25" borderId="16" xfId="0" applyNumberFormat="1" applyFont="1" applyFill="1" applyBorder="1" applyAlignment="1">
      <alignment/>
    </xf>
    <xf numFmtId="4" fontId="37" fillId="0" borderId="16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0" fontId="36" fillId="52" borderId="16" xfId="0" applyFont="1" applyFill="1" applyBorder="1" applyAlignment="1">
      <alignment/>
    </xf>
    <xf numFmtId="0" fontId="36" fillId="0" borderId="41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49" fontId="36" fillId="0" borderId="41" xfId="0" applyNumberFormat="1" applyFont="1" applyBorder="1" applyAlignment="1">
      <alignment/>
    </xf>
    <xf numFmtId="0" fontId="36" fillId="0" borderId="54" xfId="0" applyFont="1" applyBorder="1" applyAlignment="1">
      <alignment/>
    </xf>
    <xf numFmtId="0" fontId="37" fillId="0" borderId="16" xfId="0" applyFont="1" applyBorder="1" applyAlignment="1" applyProtection="1">
      <alignment horizontal="center" vertical="center" textRotation="180"/>
      <protection locked="0"/>
    </xf>
    <xf numFmtId="0" fontId="36" fillId="0" borderId="16" xfId="0" applyFont="1" applyBorder="1" applyAlignment="1">
      <alignment horizontal="center" vertical="center" textRotation="180"/>
    </xf>
    <xf numFmtId="0" fontId="37" fillId="0" borderId="41" xfId="0" applyFont="1" applyBorder="1" applyAlignment="1">
      <alignment horizontal="center"/>
    </xf>
    <xf numFmtId="49" fontId="36" fillId="0" borderId="16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9" fontId="36" fillId="0" borderId="16" xfId="0" applyNumberFormat="1" applyFont="1" applyBorder="1" applyAlignment="1">
      <alignment horizontal="center"/>
    </xf>
    <xf numFmtId="0" fontId="41" fillId="52" borderId="41" xfId="0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no 2" xfId="54"/>
    <cellStyle name="Normalno 3" xfId="55"/>
    <cellStyle name="Obično_List4" xfId="56"/>
    <cellStyle name="Obično_List6" xfId="57"/>
    <cellStyle name="Obično_List7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SheetLayoutView="90" zoomScalePageLayoutView="0" workbookViewId="0" topLeftCell="A4">
      <selection activeCell="K8" sqref="K8"/>
    </sheetView>
  </sheetViews>
  <sheetFormatPr defaultColWidth="9.140625" defaultRowHeight="15"/>
  <cols>
    <col min="1" max="1" width="9.57421875" style="0" customWidth="1"/>
    <col min="5" max="5" width="8.00390625" style="0" customWidth="1"/>
    <col min="6" max="6" width="17.421875" style="0" customWidth="1"/>
    <col min="7" max="7" width="16.00390625" style="0" customWidth="1"/>
    <col min="8" max="8" width="15.57421875" style="0" customWidth="1"/>
    <col min="9" max="9" width="16.57421875" style="0" customWidth="1"/>
    <col min="10" max="10" width="15.57421875" style="0" customWidth="1"/>
    <col min="11" max="11" width="14.421875" style="0" customWidth="1"/>
    <col min="12" max="12" width="17.421875" style="0" customWidth="1"/>
    <col min="13" max="13" width="12.7109375" style="0" customWidth="1"/>
    <col min="15" max="15" width="12.57421875" style="0" customWidth="1"/>
  </cols>
  <sheetData>
    <row r="1" spans="1:12" ht="49.5" customHeight="1">
      <c r="A1" s="700" t="s">
        <v>339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1"/>
    </row>
    <row r="2" spans="1:12" ht="17.25" customHeight="1">
      <c r="A2" s="701" t="s">
        <v>329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1"/>
    </row>
    <row r="3" spans="1:11" ht="26.25" customHeigh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>
      <c r="A4" s="702" t="s">
        <v>1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</row>
    <row r="5" spans="1:1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8" ht="33" customHeight="1">
      <c r="A6" s="703" t="s">
        <v>340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5"/>
      <c r="M6" s="5"/>
      <c r="N6" s="5"/>
      <c r="O6" s="5"/>
      <c r="P6" s="5"/>
      <c r="Q6" s="5"/>
      <c r="R6" s="5"/>
    </row>
    <row r="7" spans="1:18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</row>
    <row r="8" spans="1:11" ht="47.25" customHeight="1">
      <c r="A8" s="707"/>
      <c r="B8" s="727"/>
      <c r="C8" s="727"/>
      <c r="D8" s="727"/>
      <c r="E8" s="728"/>
      <c r="F8" s="74" t="s">
        <v>286</v>
      </c>
      <c r="G8" s="73" t="s">
        <v>287</v>
      </c>
      <c r="H8" s="73" t="s">
        <v>288</v>
      </c>
      <c r="I8" s="73" t="s">
        <v>341</v>
      </c>
      <c r="J8" s="73" t="s">
        <v>290</v>
      </c>
      <c r="K8" s="73" t="s">
        <v>356</v>
      </c>
    </row>
    <row r="9" spans="1:11" ht="14.25">
      <c r="A9" s="724">
        <v>1</v>
      </c>
      <c r="B9" s="725"/>
      <c r="C9" s="725"/>
      <c r="D9" s="725"/>
      <c r="E9" s="726"/>
      <c r="F9" s="75">
        <v>2</v>
      </c>
      <c r="G9" s="76">
        <v>3</v>
      </c>
      <c r="H9" s="11">
        <v>4</v>
      </c>
      <c r="I9" s="76">
        <v>5</v>
      </c>
      <c r="J9" s="76">
        <v>6</v>
      </c>
      <c r="K9" s="76">
        <v>7</v>
      </c>
    </row>
    <row r="10" spans="1:11" ht="14.25">
      <c r="A10" s="707" t="s">
        <v>2</v>
      </c>
      <c r="B10" s="727"/>
      <c r="C10" s="727"/>
      <c r="D10" s="727"/>
      <c r="E10" s="727"/>
      <c r="F10" s="729"/>
      <c r="G10" s="729"/>
      <c r="H10" s="729"/>
      <c r="I10" s="729"/>
      <c r="J10" s="729"/>
      <c r="K10" s="730"/>
    </row>
    <row r="11" spans="1:11" ht="16.5" customHeight="1">
      <c r="A11" s="707" t="s">
        <v>213</v>
      </c>
      <c r="B11" s="731"/>
      <c r="C11" s="731"/>
      <c r="D11" s="731"/>
      <c r="E11" s="732"/>
      <c r="F11" s="304">
        <v>3439114.65</v>
      </c>
      <c r="G11" s="499" t="s">
        <v>323</v>
      </c>
      <c r="H11" s="304">
        <v>19400000</v>
      </c>
      <c r="I11" s="304">
        <f>SUM(I12+I13)</f>
        <v>1647613.21</v>
      </c>
      <c r="J11" s="304">
        <f>I11/F11*100</f>
        <v>47.90806290799291</v>
      </c>
      <c r="K11" s="304">
        <f aca="true" t="shared" si="0" ref="K11:K17">I11/H11*100</f>
        <v>8.492851597938145</v>
      </c>
    </row>
    <row r="12" spans="1:11" ht="14.25">
      <c r="A12" s="711" t="s">
        <v>215</v>
      </c>
      <c r="B12" s="712"/>
      <c r="C12" s="712"/>
      <c r="D12" s="712"/>
      <c r="E12" s="713"/>
      <c r="F12" s="301">
        <v>3439114.65</v>
      </c>
      <c r="G12" s="301">
        <v>19300000</v>
      </c>
      <c r="H12" s="301">
        <v>19300000</v>
      </c>
      <c r="I12" s="301">
        <v>1647613.21</v>
      </c>
      <c r="J12" s="302">
        <f aca="true" t="shared" si="1" ref="J12:J17">I12/F12*100</f>
        <v>47.90806290799291</v>
      </c>
      <c r="K12" s="303">
        <f t="shared" si="0"/>
        <v>8.536856010362694</v>
      </c>
    </row>
    <row r="13" spans="1:11" ht="14.25">
      <c r="A13" s="711" t="s">
        <v>216</v>
      </c>
      <c r="B13" s="712"/>
      <c r="C13" s="712"/>
      <c r="D13" s="712"/>
      <c r="E13" s="713"/>
      <c r="F13" s="91">
        <v>0</v>
      </c>
      <c r="G13" s="91">
        <v>100000</v>
      </c>
      <c r="H13" s="91">
        <v>100000</v>
      </c>
      <c r="I13" s="91">
        <v>0</v>
      </c>
      <c r="J13" s="93"/>
      <c r="K13" s="94">
        <f t="shared" si="0"/>
        <v>0</v>
      </c>
    </row>
    <row r="14" spans="1:11" ht="15" customHeight="1">
      <c r="A14" s="297" t="s">
        <v>214</v>
      </c>
      <c r="B14" s="300"/>
      <c r="C14" s="300"/>
      <c r="D14" s="298"/>
      <c r="E14" s="299"/>
      <c r="F14" s="305">
        <v>4640155.5</v>
      </c>
      <c r="G14" s="305">
        <v>13740000</v>
      </c>
      <c r="H14" s="305">
        <v>13740000</v>
      </c>
      <c r="I14" s="305">
        <f>SUM(I15+I16)</f>
        <v>2513896.3200000003</v>
      </c>
      <c r="J14" s="306">
        <f t="shared" si="1"/>
        <v>54.176984370459145</v>
      </c>
      <c r="K14" s="307">
        <f t="shared" si="0"/>
        <v>18.29618864628821</v>
      </c>
    </row>
    <row r="15" spans="1:13" ht="14.25">
      <c r="A15" s="711" t="s">
        <v>217</v>
      </c>
      <c r="B15" s="712"/>
      <c r="C15" s="712"/>
      <c r="D15" s="712"/>
      <c r="E15" s="713"/>
      <c r="F15" s="91">
        <v>1095194.94</v>
      </c>
      <c r="G15" s="91">
        <v>3591300</v>
      </c>
      <c r="H15" s="91">
        <v>3591300</v>
      </c>
      <c r="I15" s="91">
        <v>1298678.46</v>
      </c>
      <c r="J15" s="93">
        <f t="shared" si="1"/>
        <v>118.57966217411486</v>
      </c>
      <c r="K15" s="94">
        <f t="shared" si="0"/>
        <v>36.16179266560856</v>
      </c>
      <c r="M15" s="7"/>
    </row>
    <row r="16" spans="1:15" ht="14.25">
      <c r="A16" s="711" t="s">
        <v>218</v>
      </c>
      <c r="B16" s="712"/>
      <c r="C16" s="712"/>
      <c r="D16" s="712"/>
      <c r="E16" s="713"/>
      <c r="F16" s="91">
        <v>3544960.56</v>
      </c>
      <c r="G16" s="91">
        <v>10148700</v>
      </c>
      <c r="H16" s="91">
        <v>10148700</v>
      </c>
      <c r="I16" s="91">
        <v>1215217.86</v>
      </c>
      <c r="J16" s="93">
        <f t="shared" si="1"/>
        <v>34.2801517656377</v>
      </c>
      <c r="K16" s="94">
        <f t="shared" si="0"/>
        <v>11.974123385261167</v>
      </c>
      <c r="L16" s="7"/>
      <c r="M16" s="7"/>
      <c r="O16" s="7"/>
    </row>
    <row r="17" spans="1:11" ht="15.75" customHeight="1">
      <c r="A17" s="707" t="s">
        <v>219</v>
      </c>
      <c r="B17" s="727"/>
      <c r="C17" s="727"/>
      <c r="D17" s="727"/>
      <c r="E17" s="728"/>
      <c r="F17" s="305">
        <f>F12+F13-F15-F16</f>
        <v>-1201040.85</v>
      </c>
      <c r="G17" s="305">
        <f>G12+G13-G15-G16</f>
        <v>5660000</v>
      </c>
      <c r="H17" s="305">
        <f>H12+H13-H15-H16</f>
        <v>5660000</v>
      </c>
      <c r="I17" s="305">
        <f>SUM(I11-I14)</f>
        <v>-866283.1100000003</v>
      </c>
      <c r="J17" s="306">
        <f t="shared" si="1"/>
        <v>72.12769740512991</v>
      </c>
      <c r="K17" s="307">
        <f t="shared" si="0"/>
        <v>-15.305355300353362</v>
      </c>
    </row>
    <row r="18" spans="1:11" ht="19.5" customHeight="1">
      <c r="A18" s="733" t="s">
        <v>58</v>
      </c>
      <c r="B18" s="734"/>
      <c r="C18" s="734"/>
      <c r="D18" s="734"/>
      <c r="E18" s="734"/>
      <c r="F18" s="735"/>
      <c r="G18" s="735"/>
      <c r="H18" s="735"/>
      <c r="I18" s="735"/>
      <c r="J18" s="735"/>
      <c r="K18" s="736"/>
    </row>
    <row r="19" spans="1:11" ht="14.25">
      <c r="A19" s="718" t="s">
        <v>221</v>
      </c>
      <c r="B19" s="719"/>
      <c r="C19" s="719"/>
      <c r="D19" s="719"/>
      <c r="E19" s="719"/>
      <c r="F19" s="91">
        <v>1494147.66</v>
      </c>
      <c r="G19" s="91">
        <v>0</v>
      </c>
      <c r="H19" s="91">
        <v>0</v>
      </c>
      <c r="I19" s="91">
        <v>287599.46</v>
      </c>
      <c r="J19" s="93">
        <f>I19/F19*100</f>
        <v>19.24839610564327</v>
      </c>
      <c r="K19" s="94"/>
    </row>
    <row r="20" spans="1:11" ht="14.25">
      <c r="A20" s="718" t="s">
        <v>222</v>
      </c>
      <c r="B20" s="719"/>
      <c r="C20" s="719"/>
      <c r="D20" s="719"/>
      <c r="E20" s="719"/>
      <c r="F20" s="91">
        <v>0</v>
      </c>
      <c r="G20" s="91">
        <v>5660000</v>
      </c>
      <c r="H20" s="91">
        <v>5660000</v>
      </c>
      <c r="I20" s="91">
        <v>75000</v>
      </c>
      <c r="J20" s="93"/>
      <c r="K20" s="94">
        <f>I20/H20*100</f>
        <v>1.325088339222615</v>
      </c>
    </row>
    <row r="21" spans="1:11" ht="16.5" customHeight="1">
      <c r="A21" s="721" t="s">
        <v>3</v>
      </c>
      <c r="B21" s="721"/>
      <c r="C21" s="721"/>
      <c r="D21" s="721"/>
      <c r="E21" s="721"/>
      <c r="F21" s="305">
        <f>F19-F20</f>
        <v>1494147.66</v>
      </c>
      <c r="G21" s="305">
        <f>G19-G20</f>
        <v>-5660000</v>
      </c>
      <c r="H21" s="305">
        <f>H19-H20</f>
        <v>-5660000</v>
      </c>
      <c r="I21" s="305">
        <f>SUM(I19-I20)</f>
        <v>212599.46000000002</v>
      </c>
      <c r="J21" s="306">
        <f>I21/F21*100</f>
        <v>14.228811896676936</v>
      </c>
      <c r="K21" s="307">
        <f>I21/H21*100</f>
        <v>-3.7561742049469964</v>
      </c>
    </row>
    <row r="22" spans="1:11" ht="20.25" customHeight="1">
      <c r="A22" s="707" t="s">
        <v>220</v>
      </c>
      <c r="B22" s="708"/>
      <c r="C22" s="708"/>
      <c r="D22" s="708"/>
      <c r="E22" s="708"/>
      <c r="F22" s="709"/>
      <c r="G22" s="709"/>
      <c r="H22" s="709"/>
      <c r="I22" s="709"/>
      <c r="J22" s="709"/>
      <c r="K22" s="710"/>
    </row>
    <row r="23" spans="1:11" ht="14.25">
      <c r="A23" s="716" t="s">
        <v>223</v>
      </c>
      <c r="B23" s="717"/>
      <c r="C23" s="717"/>
      <c r="D23" s="717"/>
      <c r="E23" s="717"/>
      <c r="F23" s="92">
        <v>-514505.89</v>
      </c>
      <c r="G23" s="92">
        <v>0</v>
      </c>
      <c r="H23" s="92">
        <v>0</v>
      </c>
      <c r="I23" s="92">
        <v>-405858.29</v>
      </c>
      <c r="J23" s="93">
        <f>I23/F23*100</f>
        <v>78.8831183254287</v>
      </c>
      <c r="K23" s="94"/>
    </row>
    <row r="24" spans="1:11" ht="5.25" customHeight="1">
      <c r="A24" s="704"/>
      <c r="B24" s="705"/>
      <c r="C24" s="705"/>
      <c r="D24" s="705"/>
      <c r="E24" s="705"/>
      <c r="F24" s="705"/>
      <c r="G24" s="705"/>
      <c r="H24" s="705"/>
      <c r="I24" s="705"/>
      <c r="J24" s="705"/>
      <c r="K24" s="706"/>
    </row>
    <row r="25" spans="1:11" ht="18" customHeight="1">
      <c r="A25" s="720" t="s">
        <v>224</v>
      </c>
      <c r="B25" s="720"/>
      <c r="C25" s="720"/>
      <c r="D25" s="720"/>
      <c r="E25" s="720"/>
      <c r="F25" s="308">
        <f>F17+F21</f>
        <v>293106.8099999998</v>
      </c>
      <c r="G25" s="308">
        <f>G17+G21</f>
        <v>0</v>
      </c>
      <c r="H25" s="308">
        <f>H17+H21</f>
        <v>0</v>
      </c>
      <c r="I25" s="308">
        <f>I17+I21</f>
        <v>-653683.6500000004</v>
      </c>
      <c r="J25" s="309">
        <f>I25/F25*100</f>
        <v>-223.01892269237987</v>
      </c>
      <c r="K25" s="310"/>
    </row>
    <row r="26" spans="1:11" ht="17.25" customHeight="1">
      <c r="A26" s="722" t="s">
        <v>225</v>
      </c>
      <c r="B26" s="723"/>
      <c r="C26" s="723"/>
      <c r="D26" s="723"/>
      <c r="E26" s="723"/>
      <c r="F26" s="311">
        <f>F23+F25</f>
        <v>-221399.0800000002</v>
      </c>
      <c r="G26" s="311">
        <f>G23+G25</f>
        <v>0</v>
      </c>
      <c r="H26" s="311">
        <f>H23+H25</f>
        <v>0</v>
      </c>
      <c r="I26" s="311">
        <f>I23+I25</f>
        <v>-1059541.9400000004</v>
      </c>
      <c r="J26" s="312">
        <f>I26/F26*100</f>
        <v>478.56655050237765</v>
      </c>
      <c r="K26" s="312"/>
    </row>
    <row r="27" spans="1:11" ht="27" customHeight="1">
      <c r="A27" s="702" t="s">
        <v>4</v>
      </c>
      <c r="B27" s="702"/>
      <c r="C27" s="702"/>
      <c r="D27" s="702"/>
      <c r="E27" s="702"/>
      <c r="F27" s="702"/>
      <c r="G27" s="702"/>
      <c r="H27" s="702"/>
      <c r="I27" s="702"/>
      <c r="J27" s="702"/>
      <c r="K27" s="702"/>
    </row>
    <row r="28" spans="1:11" ht="4.5" customHeight="1">
      <c r="A28" s="9"/>
      <c r="B28" s="185"/>
      <c r="C28" s="185"/>
      <c r="D28" s="185"/>
      <c r="E28" s="186"/>
      <c r="F28" s="186"/>
      <c r="G28" s="186"/>
      <c r="H28" s="186"/>
      <c r="I28" s="186"/>
      <c r="J28" s="186"/>
      <c r="K28" s="186"/>
    </row>
    <row r="29" spans="1:13" ht="22.5" customHeight="1">
      <c r="A29" s="714" t="s">
        <v>330</v>
      </c>
      <c r="B29" s="715"/>
      <c r="C29" s="715"/>
      <c r="D29" s="715"/>
      <c r="E29" s="715"/>
      <c r="F29" s="715"/>
      <c r="G29" s="715"/>
      <c r="H29" s="715"/>
      <c r="I29" s="715"/>
      <c r="J29" s="715"/>
      <c r="K29" s="715"/>
      <c r="L29" s="173"/>
      <c r="M29" s="173"/>
    </row>
    <row r="30" spans="1:13" ht="14.25">
      <c r="A30" s="715"/>
      <c r="B30" s="715"/>
      <c r="C30" s="715"/>
      <c r="D30" s="715"/>
      <c r="E30" s="715"/>
      <c r="F30" s="715"/>
      <c r="G30" s="715"/>
      <c r="H30" s="715"/>
      <c r="I30" s="715"/>
      <c r="J30" s="715"/>
      <c r="K30" s="715"/>
      <c r="L30" s="173"/>
      <c r="M30" s="173"/>
    </row>
    <row r="31" spans="1:13" ht="25.5" customHeight="1">
      <c r="A31" s="698" t="s">
        <v>285</v>
      </c>
      <c r="B31" s="699"/>
      <c r="C31" s="699"/>
      <c r="D31" s="699"/>
      <c r="E31" s="699"/>
      <c r="F31" s="699"/>
      <c r="G31" s="699"/>
      <c r="H31" s="699"/>
      <c r="I31" s="699"/>
      <c r="J31" s="699"/>
      <c r="K31" s="699"/>
      <c r="L31" s="173"/>
      <c r="M31" s="173"/>
    </row>
    <row r="32" spans="1:13" ht="14.25">
      <c r="A32" s="174"/>
      <c r="G32" s="178"/>
      <c r="H32" s="178"/>
      <c r="I32" s="176"/>
      <c r="J32" s="176"/>
      <c r="K32" s="173"/>
      <c r="L32" s="173"/>
      <c r="M32" s="173"/>
    </row>
  </sheetData>
  <sheetProtection selectLockedCells="1" selectUnlockedCells="1"/>
  <mergeCells count="25">
    <mergeCell ref="A9:E9"/>
    <mergeCell ref="A8:E8"/>
    <mergeCell ref="A10:K10"/>
    <mergeCell ref="A11:E11"/>
    <mergeCell ref="A18:K18"/>
    <mergeCell ref="A17:E17"/>
    <mergeCell ref="A12:E12"/>
    <mergeCell ref="A29:K30"/>
    <mergeCell ref="A27:K27"/>
    <mergeCell ref="A23:E23"/>
    <mergeCell ref="A19:E19"/>
    <mergeCell ref="A25:E25"/>
    <mergeCell ref="A20:E20"/>
    <mergeCell ref="A21:E21"/>
    <mergeCell ref="A26:E26"/>
    <mergeCell ref="A31:K31"/>
    <mergeCell ref="A1:K1"/>
    <mergeCell ref="A2:K2"/>
    <mergeCell ref="A4:K4"/>
    <mergeCell ref="A6:K6"/>
    <mergeCell ref="A24:K24"/>
    <mergeCell ref="A22:K22"/>
    <mergeCell ref="A16:E16"/>
    <mergeCell ref="A15:E15"/>
    <mergeCell ref="A13:E13"/>
  </mergeCells>
  <printOptions/>
  <pageMargins left="0.7086614173228347" right="0.7086614173228347" top="0.4724409448818898" bottom="0.5511811023622047" header="0.5118110236220472" footer="0.31496062992125984"/>
  <pageSetup horizontalDpi="300" verticalDpi="300" orientation="landscape" paperSize="9" scale="9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view="pageBreakPreview" zoomScale="95" zoomScaleSheetLayoutView="95" workbookViewId="0" topLeftCell="A115">
      <selection activeCell="E11" sqref="E11"/>
    </sheetView>
  </sheetViews>
  <sheetFormatPr defaultColWidth="9.140625" defaultRowHeight="15"/>
  <cols>
    <col min="1" max="1" width="2.7109375" style="8" customWidth="1"/>
    <col min="2" max="2" width="3.28125" style="8" customWidth="1"/>
    <col min="3" max="3" width="4.57421875" style="8" customWidth="1"/>
    <col min="4" max="4" width="5.421875" style="8" customWidth="1"/>
    <col min="5" max="5" width="71.421875" style="0" customWidth="1"/>
    <col min="6" max="6" width="17.00390625" style="0" customWidth="1"/>
    <col min="7" max="7" width="15.8515625" style="7" customWidth="1"/>
    <col min="8" max="8" width="16.28125" style="7" customWidth="1"/>
    <col min="9" max="9" width="17.421875" style="7" customWidth="1"/>
    <col min="10" max="10" width="14.140625" style="7" customWidth="1"/>
    <col min="11" max="11" width="13.8515625" style="7" customWidth="1"/>
  </cols>
  <sheetData>
    <row r="1" spans="1:5" ht="15">
      <c r="A1" s="188" t="s">
        <v>170</v>
      </c>
      <c r="B1" s="189"/>
      <c r="C1" s="190"/>
      <c r="D1" s="187"/>
      <c r="E1" s="187"/>
    </row>
    <row r="2" spans="1:5" ht="14.25">
      <c r="A2" s="175"/>
      <c r="B2" s="176"/>
      <c r="C2" s="177"/>
      <c r="D2" s="178"/>
      <c r="E2" s="178"/>
    </row>
    <row r="3" spans="1:11" ht="59.25" customHeight="1">
      <c r="A3" s="191" t="s">
        <v>5</v>
      </c>
      <c r="B3" s="191" t="s">
        <v>6</v>
      </c>
      <c r="C3" s="191" t="s">
        <v>7</v>
      </c>
      <c r="D3" s="83" t="s">
        <v>60</v>
      </c>
      <c r="E3" s="192" t="s">
        <v>59</v>
      </c>
      <c r="F3" s="74" t="s">
        <v>286</v>
      </c>
      <c r="G3" s="73" t="s">
        <v>287</v>
      </c>
      <c r="H3" s="73" t="s">
        <v>288</v>
      </c>
      <c r="I3" s="73" t="s">
        <v>289</v>
      </c>
      <c r="J3" s="73" t="s">
        <v>290</v>
      </c>
      <c r="K3" s="73" t="s">
        <v>356</v>
      </c>
    </row>
    <row r="4" spans="1:11" ht="14.25">
      <c r="A4" s="737">
        <v>1</v>
      </c>
      <c r="B4" s="738"/>
      <c r="C4" s="738"/>
      <c r="D4" s="738"/>
      <c r="E4" s="739"/>
      <c r="F4" s="10">
        <v>2</v>
      </c>
      <c r="G4" s="11">
        <v>3</v>
      </c>
      <c r="H4" s="11">
        <v>4</v>
      </c>
      <c r="I4" s="11">
        <v>5</v>
      </c>
      <c r="J4" s="78">
        <v>6</v>
      </c>
      <c r="K4" s="70">
        <v>7</v>
      </c>
    </row>
    <row r="5" spans="1:11" ht="30.75">
      <c r="A5" s="12"/>
      <c r="B5" s="12"/>
      <c r="C5" s="12"/>
      <c r="D5" s="12"/>
      <c r="E5" s="13" t="s">
        <v>228</v>
      </c>
      <c r="F5" s="14">
        <v>3439114.65</v>
      </c>
      <c r="G5" s="496" t="s">
        <v>323</v>
      </c>
      <c r="H5" s="14">
        <v>19400000</v>
      </c>
      <c r="I5" s="14">
        <f>SUM(I7)</f>
        <v>1647613.21</v>
      </c>
      <c r="J5" s="79">
        <f>I5/F5*100</f>
        <v>47.90806290799291</v>
      </c>
      <c r="K5" s="71">
        <f>I5/H5*100</f>
        <v>8.492851597938145</v>
      </c>
    </row>
    <row r="6" spans="1:11" ht="3.75" customHeight="1">
      <c r="A6" s="168"/>
      <c r="B6" s="168"/>
      <c r="C6" s="168"/>
      <c r="D6" s="168"/>
      <c r="E6" s="169"/>
      <c r="F6" s="170">
        <v>7678454.27</v>
      </c>
      <c r="G6" s="170"/>
      <c r="H6" s="170"/>
      <c r="I6" s="170"/>
      <c r="J6" s="171"/>
      <c r="K6" s="71"/>
    </row>
    <row r="7" spans="1:11" ht="20.25" customHeight="1">
      <c r="A7" s="15">
        <v>6</v>
      </c>
      <c r="B7" s="16"/>
      <c r="C7" s="16"/>
      <c r="D7" s="16"/>
      <c r="E7" s="17" t="s">
        <v>226</v>
      </c>
      <c r="F7" s="18">
        <f>SUM(F8+F16+F25+F33+F45+F47)</f>
        <v>3439114.65</v>
      </c>
      <c r="G7" s="18">
        <f>SUM(G8+G16+G25+G33+G45+G47)</f>
        <v>19300000</v>
      </c>
      <c r="H7" s="18">
        <f>SUM(H8+H16+H25+H33+H45+H47)</f>
        <v>19300000</v>
      </c>
      <c r="I7" s="18">
        <f>SUM(I8+I16+I25+I33+I45+I47)</f>
        <v>1647613.21</v>
      </c>
      <c r="J7" s="80">
        <f aca="true" t="shared" si="0" ref="J7:J44">I7/F7*100</f>
        <v>47.90806290799291</v>
      </c>
      <c r="K7" s="71">
        <f aca="true" t="shared" si="1" ref="K7:K66">I7/H7*100</f>
        <v>8.536856010362694</v>
      </c>
    </row>
    <row r="8" spans="1:11" ht="14.25">
      <c r="A8" s="21"/>
      <c r="B8" s="22">
        <v>61</v>
      </c>
      <c r="C8" s="21"/>
      <c r="D8" s="21"/>
      <c r="E8" s="17" t="s">
        <v>8</v>
      </c>
      <c r="F8" s="23">
        <f>SUM(F9+F11+F14)</f>
        <v>1475993.59</v>
      </c>
      <c r="G8" s="23">
        <f>SUM(G9+G11+G14)</f>
        <v>2610000</v>
      </c>
      <c r="H8" s="23">
        <f>SUM(H9+H11+H14)</f>
        <v>2610000</v>
      </c>
      <c r="I8" s="23">
        <f>SUM(I9+I11+I14)</f>
        <v>1261712.01</v>
      </c>
      <c r="J8" s="81">
        <f t="shared" si="0"/>
        <v>85.48221472967236</v>
      </c>
      <c r="K8" s="72">
        <f t="shared" si="1"/>
        <v>48.34145632183908</v>
      </c>
    </row>
    <row r="9" spans="1:11" ht="14.25">
      <c r="A9" s="131"/>
      <c r="B9" s="217"/>
      <c r="C9" s="218">
        <v>611</v>
      </c>
      <c r="D9" s="218"/>
      <c r="E9" s="219" t="s">
        <v>9</v>
      </c>
      <c r="F9" s="133">
        <v>1417343.78</v>
      </c>
      <c r="G9" s="133">
        <v>2500000</v>
      </c>
      <c r="H9" s="133">
        <v>2500000</v>
      </c>
      <c r="I9" s="133">
        <v>1224556.79</v>
      </c>
      <c r="J9" s="167">
        <f t="shared" si="0"/>
        <v>86.39800782841832</v>
      </c>
      <c r="K9" s="227">
        <f t="shared" si="1"/>
        <v>48.9822716</v>
      </c>
    </row>
    <row r="10" spans="1:11" ht="14.25">
      <c r="A10" s="215"/>
      <c r="B10" s="222"/>
      <c r="C10" s="142"/>
      <c r="D10" s="97">
        <v>6111</v>
      </c>
      <c r="E10" s="97" t="s">
        <v>9</v>
      </c>
      <c r="F10" s="134">
        <v>1417343.78</v>
      </c>
      <c r="G10" s="133"/>
      <c r="H10" s="133"/>
      <c r="I10" s="133">
        <v>1224556.79</v>
      </c>
      <c r="J10" s="167">
        <f t="shared" si="0"/>
        <v>86.39800782841832</v>
      </c>
      <c r="K10" s="227"/>
    </row>
    <row r="11" spans="1:11" ht="14.25">
      <c r="A11" s="215"/>
      <c r="B11" s="222"/>
      <c r="C11" s="142">
        <v>613</v>
      </c>
      <c r="D11" s="142"/>
      <c r="E11" s="97" t="s">
        <v>10</v>
      </c>
      <c r="F11" s="216">
        <v>55518.86</v>
      </c>
      <c r="G11" s="133">
        <v>100000</v>
      </c>
      <c r="H11" s="133">
        <v>100000</v>
      </c>
      <c r="I11" s="136">
        <f>SUM(I12:I13)</f>
        <v>34851.95</v>
      </c>
      <c r="J11" s="167">
        <f t="shared" si="0"/>
        <v>62.774974125909644</v>
      </c>
      <c r="K11" s="227">
        <f t="shared" si="1"/>
        <v>34.851949999999995</v>
      </c>
    </row>
    <row r="12" spans="1:11" ht="14.25">
      <c r="A12" s="131"/>
      <c r="B12" s="220"/>
      <c r="C12" s="135"/>
      <c r="D12" s="221">
        <v>6131</v>
      </c>
      <c r="E12" s="221" t="s">
        <v>61</v>
      </c>
      <c r="F12" s="133">
        <v>15855.28</v>
      </c>
      <c r="G12" s="133"/>
      <c r="H12" s="133"/>
      <c r="I12" s="133">
        <v>19699.81</v>
      </c>
      <c r="J12" s="167">
        <f t="shared" si="0"/>
        <v>124.24763233446525</v>
      </c>
      <c r="K12" s="227"/>
    </row>
    <row r="13" spans="1:11" ht="14.25">
      <c r="A13" s="131"/>
      <c r="B13" s="131"/>
      <c r="C13" s="84"/>
      <c r="D13" s="82">
        <v>6134</v>
      </c>
      <c r="E13" s="82" t="s">
        <v>62</v>
      </c>
      <c r="F13" s="133">
        <v>39663.58</v>
      </c>
      <c r="G13" s="133"/>
      <c r="H13" s="133"/>
      <c r="I13" s="133">
        <v>15152.14</v>
      </c>
      <c r="J13" s="167">
        <f t="shared" si="0"/>
        <v>38.20164493472349</v>
      </c>
      <c r="K13" s="227"/>
    </row>
    <row r="14" spans="1:11" ht="14.25">
      <c r="A14" s="131"/>
      <c r="B14" s="131"/>
      <c r="C14" s="84">
        <v>614</v>
      </c>
      <c r="D14" s="84"/>
      <c r="E14" s="132" t="s">
        <v>11</v>
      </c>
      <c r="F14" s="136">
        <v>3130.95</v>
      </c>
      <c r="G14" s="133">
        <v>10000</v>
      </c>
      <c r="H14" s="133">
        <v>10000</v>
      </c>
      <c r="I14" s="136">
        <v>2303.27</v>
      </c>
      <c r="J14" s="167">
        <f t="shared" si="0"/>
        <v>73.56457305290726</v>
      </c>
      <c r="K14" s="227">
        <f t="shared" si="1"/>
        <v>23.032700000000002</v>
      </c>
    </row>
    <row r="15" spans="1:11" ht="14.25">
      <c r="A15" s="131"/>
      <c r="B15" s="131"/>
      <c r="C15" s="84"/>
      <c r="D15" s="82">
        <v>6142</v>
      </c>
      <c r="E15" s="82" t="s">
        <v>63</v>
      </c>
      <c r="F15" s="133">
        <v>3130.95</v>
      </c>
      <c r="G15" s="133"/>
      <c r="H15" s="133"/>
      <c r="I15" s="133">
        <v>2303.27</v>
      </c>
      <c r="J15" s="167">
        <f t="shared" si="0"/>
        <v>73.56457305290726</v>
      </c>
      <c r="K15" s="227"/>
    </row>
    <row r="16" spans="1:11" ht="14.25">
      <c r="A16" s="24"/>
      <c r="B16" s="25">
        <v>63</v>
      </c>
      <c r="C16" s="26"/>
      <c r="D16" s="26"/>
      <c r="E16" s="27" t="s">
        <v>12</v>
      </c>
      <c r="F16" s="23">
        <v>1762208.7</v>
      </c>
      <c r="G16" s="23">
        <v>16149000</v>
      </c>
      <c r="H16" s="23">
        <v>16149000</v>
      </c>
      <c r="I16" s="23">
        <f>SUM(I17+I20+I23)</f>
        <v>209203.74</v>
      </c>
      <c r="J16" s="81">
        <f t="shared" si="0"/>
        <v>11.871677855182533</v>
      </c>
      <c r="K16" s="72">
        <f t="shared" si="1"/>
        <v>1.2954594092513467</v>
      </c>
    </row>
    <row r="17" spans="1:11" ht="14.25">
      <c r="A17" s="137"/>
      <c r="B17" s="137"/>
      <c r="C17" s="84">
        <v>633</v>
      </c>
      <c r="D17" s="84"/>
      <c r="E17" s="132" t="s">
        <v>13</v>
      </c>
      <c r="F17" s="136">
        <v>1091894.36</v>
      </c>
      <c r="G17" s="138">
        <v>5734500</v>
      </c>
      <c r="H17" s="138">
        <v>5734500</v>
      </c>
      <c r="I17" s="136">
        <v>208203.74</v>
      </c>
      <c r="J17" s="167">
        <f t="shared" si="0"/>
        <v>19.068121205425033</v>
      </c>
      <c r="K17" s="227">
        <f t="shared" si="1"/>
        <v>3.630721771732496</v>
      </c>
    </row>
    <row r="18" spans="1:11" ht="14.25">
      <c r="A18" s="137"/>
      <c r="B18" s="137"/>
      <c r="C18" s="84"/>
      <c r="D18" s="82">
        <v>6331</v>
      </c>
      <c r="E18" s="82" t="s">
        <v>64</v>
      </c>
      <c r="F18" s="138">
        <v>34264.93</v>
      </c>
      <c r="G18" s="138"/>
      <c r="H18" s="138"/>
      <c r="I18" s="138">
        <v>208203.74</v>
      </c>
      <c r="J18" s="167">
        <f t="shared" si="0"/>
        <v>607.6292582532636</v>
      </c>
      <c r="K18" s="227"/>
    </row>
    <row r="19" spans="1:11" ht="14.25">
      <c r="A19" s="137"/>
      <c r="B19" s="137"/>
      <c r="C19" s="84"/>
      <c r="D19" s="82">
        <v>6332</v>
      </c>
      <c r="E19" s="82" t="s">
        <v>65</v>
      </c>
      <c r="F19" s="138">
        <v>1057629.43</v>
      </c>
      <c r="G19" s="138"/>
      <c r="H19" s="138"/>
      <c r="I19" s="138">
        <v>0</v>
      </c>
      <c r="J19" s="167">
        <f t="shared" si="0"/>
        <v>0</v>
      </c>
      <c r="K19" s="227"/>
    </row>
    <row r="20" spans="1:11" ht="14.25">
      <c r="A20" s="137"/>
      <c r="B20" s="137"/>
      <c r="C20" s="84">
        <v>634</v>
      </c>
      <c r="D20" s="84"/>
      <c r="E20" s="132" t="s">
        <v>14</v>
      </c>
      <c r="F20" s="136">
        <v>41579.26</v>
      </c>
      <c r="G20" s="138">
        <v>600000</v>
      </c>
      <c r="H20" s="138">
        <v>600000</v>
      </c>
      <c r="I20" s="136">
        <v>1000</v>
      </c>
      <c r="J20" s="167">
        <f t="shared" si="0"/>
        <v>2.405045207634768</v>
      </c>
      <c r="K20" s="227">
        <f t="shared" si="1"/>
        <v>0.16666666666666669</v>
      </c>
    </row>
    <row r="21" spans="1:11" ht="14.25">
      <c r="A21" s="508"/>
      <c r="B21" s="508"/>
      <c r="C21" s="218"/>
      <c r="D21" s="218">
        <v>6341</v>
      </c>
      <c r="E21" s="96" t="s">
        <v>66</v>
      </c>
      <c r="F21" s="509">
        <v>41579.26</v>
      </c>
      <c r="G21" s="509"/>
      <c r="H21" s="509"/>
      <c r="I21" s="509">
        <v>0</v>
      </c>
      <c r="J21" s="412">
        <f t="shared" si="0"/>
        <v>0</v>
      </c>
      <c r="K21" s="413"/>
    </row>
    <row r="22" spans="1:11" ht="14.25">
      <c r="A22" s="141"/>
      <c r="B22" s="141"/>
      <c r="C22" s="142"/>
      <c r="D22" s="142">
        <v>6342</v>
      </c>
      <c r="E22" s="97" t="s">
        <v>355</v>
      </c>
      <c r="F22" s="516">
        <v>0</v>
      </c>
      <c r="G22" s="516"/>
      <c r="H22" s="516"/>
      <c r="I22" s="516">
        <v>1000</v>
      </c>
      <c r="J22" s="411"/>
      <c r="K22" s="411"/>
    </row>
    <row r="23" spans="1:11" ht="14.25">
      <c r="A23" s="510"/>
      <c r="B23" s="510"/>
      <c r="C23" s="511">
        <v>638</v>
      </c>
      <c r="D23" s="512"/>
      <c r="E23" s="513" t="s">
        <v>180</v>
      </c>
      <c r="F23" s="514">
        <v>628735.08</v>
      </c>
      <c r="G23" s="514">
        <v>9814500</v>
      </c>
      <c r="H23" s="514">
        <v>9814500</v>
      </c>
      <c r="I23" s="514">
        <v>0</v>
      </c>
      <c r="J23" s="517">
        <f t="shared" si="0"/>
        <v>0</v>
      </c>
      <c r="K23" s="515">
        <f t="shared" si="1"/>
        <v>0</v>
      </c>
    </row>
    <row r="24" spans="1:11" ht="14.25">
      <c r="A24" s="141"/>
      <c r="B24" s="141"/>
      <c r="C24" s="142"/>
      <c r="D24" s="97">
        <v>6382</v>
      </c>
      <c r="E24" s="214" t="s">
        <v>180</v>
      </c>
      <c r="F24" s="138">
        <v>628735.08</v>
      </c>
      <c r="G24" s="138"/>
      <c r="H24" s="138"/>
      <c r="I24" s="138">
        <v>0</v>
      </c>
      <c r="J24" s="167">
        <f t="shared" si="0"/>
        <v>0</v>
      </c>
      <c r="K24" s="227"/>
    </row>
    <row r="25" spans="1:11" ht="14.25">
      <c r="A25" s="24"/>
      <c r="B25" s="25">
        <v>64</v>
      </c>
      <c r="C25" s="26"/>
      <c r="D25" s="26"/>
      <c r="E25" s="17" t="s">
        <v>15</v>
      </c>
      <c r="F25" s="18">
        <v>68496.8</v>
      </c>
      <c r="G25" s="18">
        <v>116000</v>
      </c>
      <c r="H25" s="18">
        <v>116000</v>
      </c>
      <c r="I25" s="18">
        <f>SUM(I26+I29)</f>
        <v>8297.960000000001</v>
      </c>
      <c r="J25" s="81">
        <f t="shared" si="0"/>
        <v>12.11437614603894</v>
      </c>
      <c r="K25" s="72">
        <f t="shared" si="1"/>
        <v>7.15341379310345</v>
      </c>
    </row>
    <row r="26" spans="1:11" ht="14.25">
      <c r="A26" s="137"/>
      <c r="B26" s="137"/>
      <c r="C26" s="84">
        <v>641</v>
      </c>
      <c r="D26" s="84"/>
      <c r="E26" s="132" t="s">
        <v>16</v>
      </c>
      <c r="F26" s="136">
        <v>107.46</v>
      </c>
      <c r="G26" s="136">
        <v>1000</v>
      </c>
      <c r="H26" s="136">
        <v>1000</v>
      </c>
      <c r="I26" s="136">
        <f>SUM(I27:I28)</f>
        <v>216.37</v>
      </c>
      <c r="J26" s="167">
        <f t="shared" si="0"/>
        <v>201.3493392890378</v>
      </c>
      <c r="K26" s="227">
        <f t="shared" si="1"/>
        <v>21.637</v>
      </c>
    </row>
    <row r="27" spans="1:11" ht="14.25">
      <c r="A27" s="137"/>
      <c r="B27" s="137"/>
      <c r="C27" s="84"/>
      <c r="D27" s="82">
        <v>6413</v>
      </c>
      <c r="E27" s="82" t="s">
        <v>67</v>
      </c>
      <c r="F27" s="136">
        <v>71.58</v>
      </c>
      <c r="G27" s="136"/>
      <c r="H27" s="136"/>
      <c r="I27" s="136">
        <v>216.37</v>
      </c>
      <c r="J27" s="167">
        <f t="shared" si="0"/>
        <v>302.27717239452363</v>
      </c>
      <c r="K27" s="227"/>
    </row>
    <row r="28" spans="1:11" ht="14.25">
      <c r="A28" s="137"/>
      <c r="B28" s="137"/>
      <c r="C28" s="84"/>
      <c r="D28" s="82">
        <v>6414</v>
      </c>
      <c r="E28" s="82" t="s">
        <v>68</v>
      </c>
      <c r="F28" s="136">
        <v>35.88</v>
      </c>
      <c r="G28" s="136"/>
      <c r="H28" s="136"/>
      <c r="I28" s="136">
        <v>0</v>
      </c>
      <c r="J28" s="167">
        <f t="shared" si="0"/>
        <v>0</v>
      </c>
      <c r="K28" s="227"/>
    </row>
    <row r="29" spans="1:11" ht="14.25">
      <c r="A29" s="137"/>
      <c r="B29" s="137"/>
      <c r="C29" s="84">
        <v>642</v>
      </c>
      <c r="D29" s="84"/>
      <c r="E29" s="132" t="s">
        <v>17</v>
      </c>
      <c r="F29" s="136">
        <v>68389.34</v>
      </c>
      <c r="G29" s="136">
        <v>100000</v>
      </c>
      <c r="H29" s="136">
        <v>100000</v>
      </c>
      <c r="I29" s="136">
        <f>SUM(I30:I32)</f>
        <v>8081.59</v>
      </c>
      <c r="J29" s="167">
        <f t="shared" si="0"/>
        <v>11.817031718685984</v>
      </c>
      <c r="K29" s="227">
        <f t="shared" si="1"/>
        <v>8.08159</v>
      </c>
    </row>
    <row r="30" spans="1:11" ht="14.25">
      <c r="A30" s="137"/>
      <c r="B30" s="137"/>
      <c r="C30" s="84"/>
      <c r="D30" s="82">
        <v>6422</v>
      </c>
      <c r="E30" s="82" t="s">
        <v>69</v>
      </c>
      <c r="F30" s="136">
        <v>34844.34</v>
      </c>
      <c r="G30" s="136"/>
      <c r="H30" s="136"/>
      <c r="I30" s="136">
        <v>1100</v>
      </c>
      <c r="J30" s="167">
        <f t="shared" si="0"/>
        <v>3.156897217740385</v>
      </c>
      <c r="K30" s="227"/>
    </row>
    <row r="31" spans="1:11" ht="14.25">
      <c r="A31" s="137"/>
      <c r="B31" s="137"/>
      <c r="C31" s="84"/>
      <c r="D31" s="82">
        <v>6423</v>
      </c>
      <c r="E31" s="82" t="s">
        <v>71</v>
      </c>
      <c r="F31" s="136">
        <v>20302.23</v>
      </c>
      <c r="G31" s="136"/>
      <c r="H31" s="136"/>
      <c r="I31" s="136">
        <v>6981.59</v>
      </c>
      <c r="J31" s="167">
        <f t="shared" si="0"/>
        <v>34.38829133548384</v>
      </c>
      <c r="K31" s="227"/>
    </row>
    <row r="32" spans="1:11" s="29" customFormat="1" ht="14.25">
      <c r="A32" s="139"/>
      <c r="B32" s="139"/>
      <c r="C32" s="140"/>
      <c r="D32" s="82">
        <v>6429</v>
      </c>
      <c r="E32" s="82" t="s">
        <v>70</v>
      </c>
      <c r="F32" s="138">
        <v>4242.77</v>
      </c>
      <c r="G32" s="138">
        <v>15000</v>
      </c>
      <c r="H32" s="138">
        <v>15000</v>
      </c>
      <c r="I32" s="138">
        <v>0</v>
      </c>
      <c r="J32" s="167">
        <f t="shared" si="0"/>
        <v>0</v>
      </c>
      <c r="K32" s="227">
        <f t="shared" si="1"/>
        <v>0</v>
      </c>
    </row>
    <row r="33" spans="1:11" ht="28.5">
      <c r="A33" s="24"/>
      <c r="B33" s="25">
        <v>65</v>
      </c>
      <c r="C33" s="26"/>
      <c r="D33" s="26"/>
      <c r="E33" s="27" t="s">
        <v>18</v>
      </c>
      <c r="F33" s="18">
        <v>132415.56</v>
      </c>
      <c r="G33" s="18">
        <v>405000</v>
      </c>
      <c r="H33" s="18">
        <v>405000</v>
      </c>
      <c r="I33" s="18">
        <f>SUM(I34+I37+I42)</f>
        <v>166932.83</v>
      </c>
      <c r="J33" s="81">
        <f t="shared" si="0"/>
        <v>126.0673821112866</v>
      </c>
      <c r="K33" s="72">
        <f t="shared" si="1"/>
        <v>41.21798271604938</v>
      </c>
    </row>
    <row r="34" spans="1:11" ht="14.25">
      <c r="A34" s="137"/>
      <c r="B34" s="137"/>
      <c r="C34" s="84">
        <v>651</v>
      </c>
      <c r="D34" s="84"/>
      <c r="E34" s="132" t="s">
        <v>19</v>
      </c>
      <c r="F34" s="136">
        <v>53083.32</v>
      </c>
      <c r="G34" s="136">
        <v>150000</v>
      </c>
      <c r="H34" s="136">
        <v>150000</v>
      </c>
      <c r="I34" s="136">
        <f>SUM(I35+I36)</f>
        <v>92981.9</v>
      </c>
      <c r="J34" s="167">
        <f t="shared" si="0"/>
        <v>175.16217900462894</v>
      </c>
      <c r="K34" s="227">
        <f t="shared" si="1"/>
        <v>61.98793333333333</v>
      </c>
    </row>
    <row r="35" spans="1:11" ht="14.25">
      <c r="A35" s="137"/>
      <c r="B35" s="137"/>
      <c r="C35" s="84"/>
      <c r="D35" s="82">
        <v>6512</v>
      </c>
      <c r="E35" s="82" t="s">
        <v>72</v>
      </c>
      <c r="F35" s="136">
        <v>53082.12</v>
      </c>
      <c r="G35" s="136"/>
      <c r="H35" s="136"/>
      <c r="I35" s="136">
        <v>92981.9</v>
      </c>
      <c r="J35" s="167">
        <f t="shared" si="0"/>
        <v>175.1661388053077</v>
      </c>
      <c r="K35" s="227"/>
    </row>
    <row r="36" spans="1:11" ht="14.25">
      <c r="A36" s="137"/>
      <c r="B36" s="137"/>
      <c r="C36" s="84"/>
      <c r="D36" s="85">
        <v>6514</v>
      </c>
      <c r="E36" s="85" t="s">
        <v>73</v>
      </c>
      <c r="F36" s="136">
        <v>1.2</v>
      </c>
      <c r="G36" s="136"/>
      <c r="H36" s="136"/>
      <c r="I36" s="136">
        <v>0</v>
      </c>
      <c r="J36" s="167">
        <f t="shared" si="0"/>
        <v>0</v>
      </c>
      <c r="K36" s="227"/>
    </row>
    <row r="37" spans="1:11" ht="14.25">
      <c r="A37" s="137"/>
      <c r="B37" s="137"/>
      <c r="C37" s="84">
        <v>652</v>
      </c>
      <c r="D37" s="84"/>
      <c r="E37" s="132" t="s">
        <v>20</v>
      </c>
      <c r="F37" s="136">
        <v>2046.37</v>
      </c>
      <c r="G37" s="136">
        <v>35000</v>
      </c>
      <c r="H37" s="136">
        <v>35000</v>
      </c>
      <c r="I37" s="136">
        <f>SUM(I38:I41)</f>
        <v>12853.060000000001</v>
      </c>
      <c r="J37" s="167">
        <f t="shared" si="0"/>
        <v>628.0907167325557</v>
      </c>
      <c r="K37" s="227">
        <f t="shared" si="1"/>
        <v>36.72302857142857</v>
      </c>
    </row>
    <row r="38" spans="1:11" ht="14.25">
      <c r="A38" s="137"/>
      <c r="B38" s="137"/>
      <c r="C38" s="84"/>
      <c r="D38" s="84">
        <v>6522</v>
      </c>
      <c r="E38" s="132" t="s">
        <v>75</v>
      </c>
      <c r="F38" s="136">
        <v>2046.37</v>
      </c>
      <c r="G38" s="136"/>
      <c r="H38" s="136"/>
      <c r="I38" s="136">
        <v>502.27</v>
      </c>
      <c r="J38" s="167">
        <f t="shared" si="0"/>
        <v>24.544437222985092</v>
      </c>
      <c r="K38" s="227"/>
    </row>
    <row r="39" spans="1:11" ht="14.25">
      <c r="A39" s="137"/>
      <c r="B39" s="137"/>
      <c r="C39" s="84"/>
      <c r="D39" s="84">
        <v>6524</v>
      </c>
      <c r="E39" s="132" t="s">
        <v>76</v>
      </c>
      <c r="F39" s="136">
        <v>0</v>
      </c>
      <c r="G39" s="136"/>
      <c r="H39" s="136"/>
      <c r="I39" s="136">
        <v>0</v>
      </c>
      <c r="J39" s="167"/>
      <c r="K39" s="227"/>
    </row>
    <row r="40" spans="1:11" ht="14.25">
      <c r="A40" s="137"/>
      <c r="B40" s="137"/>
      <c r="C40" s="84"/>
      <c r="D40" s="84">
        <v>6525</v>
      </c>
      <c r="E40" s="132" t="s">
        <v>327</v>
      </c>
      <c r="F40" s="136">
        <v>0</v>
      </c>
      <c r="G40" s="136"/>
      <c r="H40" s="136"/>
      <c r="I40" s="136">
        <v>0</v>
      </c>
      <c r="J40" s="167"/>
      <c r="K40" s="227"/>
    </row>
    <row r="41" spans="1:11" ht="14.25">
      <c r="A41" s="137"/>
      <c r="B41" s="137"/>
      <c r="C41" s="84"/>
      <c r="D41" s="84">
        <v>6526</v>
      </c>
      <c r="E41" s="132" t="s">
        <v>74</v>
      </c>
      <c r="F41" s="136">
        <v>0</v>
      </c>
      <c r="G41" s="136"/>
      <c r="H41" s="136"/>
      <c r="I41" s="136">
        <v>12350.79</v>
      </c>
      <c r="J41" s="122"/>
      <c r="K41" s="227"/>
    </row>
    <row r="42" spans="1:11" ht="14.25">
      <c r="A42" s="137"/>
      <c r="B42" s="137"/>
      <c r="C42" s="84">
        <v>653</v>
      </c>
      <c r="D42" s="84"/>
      <c r="E42" s="132" t="s">
        <v>21</v>
      </c>
      <c r="F42" s="136">
        <v>77285.87</v>
      </c>
      <c r="G42" s="136">
        <v>220000</v>
      </c>
      <c r="H42" s="136">
        <v>220000</v>
      </c>
      <c r="I42" s="136">
        <f>SUM(I43:I44)</f>
        <v>61097.869999999995</v>
      </c>
      <c r="J42" s="167">
        <f t="shared" si="0"/>
        <v>79.0543860087232</v>
      </c>
      <c r="K42" s="227">
        <f t="shared" si="1"/>
        <v>27.771759090909086</v>
      </c>
    </row>
    <row r="43" spans="1:11" ht="14.25">
      <c r="A43" s="137"/>
      <c r="B43" s="137"/>
      <c r="C43" s="84"/>
      <c r="D43" s="82">
        <v>6531</v>
      </c>
      <c r="E43" s="82" t="s">
        <v>78</v>
      </c>
      <c r="F43" s="136">
        <v>1238.45</v>
      </c>
      <c r="G43" s="136"/>
      <c r="H43" s="136"/>
      <c r="I43" s="136">
        <v>1624.02</v>
      </c>
      <c r="J43" s="167">
        <f t="shared" si="0"/>
        <v>131.13327142799466</v>
      </c>
      <c r="K43" s="123"/>
    </row>
    <row r="44" spans="1:11" ht="14.25">
      <c r="A44" s="137"/>
      <c r="B44" s="137"/>
      <c r="C44" s="84"/>
      <c r="D44" s="96">
        <v>6532</v>
      </c>
      <c r="E44" s="96" t="s">
        <v>77</v>
      </c>
      <c r="F44" s="136">
        <v>76047.42</v>
      </c>
      <c r="G44" s="136"/>
      <c r="H44" s="136"/>
      <c r="I44" s="136">
        <v>59473.85</v>
      </c>
      <c r="J44" s="167">
        <f t="shared" si="0"/>
        <v>78.2062691936163</v>
      </c>
      <c r="K44" s="123"/>
    </row>
    <row r="45" spans="1:11" ht="22.5" customHeight="1">
      <c r="A45" s="102"/>
      <c r="B45" s="104">
        <v>66</v>
      </c>
      <c r="C45" s="105"/>
      <c r="D45" s="106"/>
      <c r="E45" s="107" t="s">
        <v>121</v>
      </c>
      <c r="F45" s="108">
        <v>0</v>
      </c>
      <c r="G45" s="108">
        <v>15000</v>
      </c>
      <c r="H45" s="108">
        <v>15000</v>
      </c>
      <c r="I45" s="108">
        <f>SUM(I46)</f>
        <v>0</v>
      </c>
      <c r="J45" s="103"/>
      <c r="K45" s="103">
        <f t="shared" si="1"/>
        <v>0</v>
      </c>
    </row>
    <row r="46" spans="1:11" ht="14.25">
      <c r="A46" s="141"/>
      <c r="B46" s="141"/>
      <c r="C46" s="142">
        <v>663</v>
      </c>
      <c r="D46" s="97"/>
      <c r="E46" s="97" t="s">
        <v>122</v>
      </c>
      <c r="F46" s="143">
        <v>0</v>
      </c>
      <c r="G46" s="143">
        <v>15000</v>
      </c>
      <c r="H46" s="143">
        <v>15000</v>
      </c>
      <c r="I46" s="143">
        <v>0</v>
      </c>
      <c r="J46" s="144"/>
      <c r="K46" s="411">
        <f t="shared" si="1"/>
        <v>0</v>
      </c>
    </row>
    <row r="47" spans="1:11" s="420" customFormat="1" ht="14.25">
      <c r="A47" s="415"/>
      <c r="B47" s="415">
        <v>68</v>
      </c>
      <c r="C47" s="416"/>
      <c r="D47" s="417"/>
      <c r="E47" s="417" t="s">
        <v>291</v>
      </c>
      <c r="F47" s="418">
        <v>0</v>
      </c>
      <c r="G47" s="418">
        <v>5000</v>
      </c>
      <c r="H47" s="418">
        <v>5000</v>
      </c>
      <c r="I47" s="418">
        <f>SUM(I48)</f>
        <v>1466.67</v>
      </c>
      <c r="J47" s="419"/>
      <c r="K47" s="419">
        <f t="shared" si="1"/>
        <v>29.333400000000005</v>
      </c>
    </row>
    <row r="48" spans="1:11" ht="14.25">
      <c r="A48" s="141"/>
      <c r="B48" s="141"/>
      <c r="C48" s="142">
        <v>681</v>
      </c>
      <c r="D48" s="97"/>
      <c r="E48" s="97" t="s">
        <v>292</v>
      </c>
      <c r="F48" s="143">
        <v>0</v>
      </c>
      <c r="G48" s="143">
        <v>5000</v>
      </c>
      <c r="H48" s="143">
        <v>5000</v>
      </c>
      <c r="I48" s="143">
        <f>SUM(I49)</f>
        <v>1466.67</v>
      </c>
      <c r="J48" s="144"/>
      <c r="K48" s="411">
        <f t="shared" si="1"/>
        <v>29.333400000000005</v>
      </c>
    </row>
    <row r="49" spans="1:11" ht="14.25">
      <c r="A49" s="141"/>
      <c r="B49" s="141"/>
      <c r="C49" s="142"/>
      <c r="D49" s="97">
        <v>6819</v>
      </c>
      <c r="E49" s="97" t="s">
        <v>328</v>
      </c>
      <c r="F49" s="143">
        <v>0</v>
      </c>
      <c r="G49" s="143"/>
      <c r="H49" s="143"/>
      <c r="I49" s="143">
        <v>1466.67</v>
      </c>
      <c r="J49" s="144"/>
      <c r="K49" s="144"/>
    </row>
    <row r="50" spans="1:11" ht="23.25" customHeight="1">
      <c r="A50" s="200">
        <v>7</v>
      </c>
      <c r="B50" s="200"/>
      <c r="C50" s="201"/>
      <c r="D50" s="201"/>
      <c r="E50" s="202" t="s">
        <v>227</v>
      </c>
      <c r="F50" s="203">
        <v>0</v>
      </c>
      <c r="G50" s="204">
        <v>100000</v>
      </c>
      <c r="H50" s="204">
        <v>100000</v>
      </c>
      <c r="I50" s="203">
        <v>0</v>
      </c>
      <c r="J50" s="205"/>
      <c r="K50" s="144">
        <f t="shared" si="1"/>
        <v>0</v>
      </c>
    </row>
    <row r="51" spans="1:11" ht="14.25">
      <c r="A51" s="206"/>
      <c r="B51" s="207">
        <v>72</v>
      </c>
      <c r="C51" s="208"/>
      <c r="D51" s="208"/>
      <c r="E51" s="209" t="s">
        <v>178</v>
      </c>
      <c r="F51" s="210">
        <v>0</v>
      </c>
      <c r="G51" s="211">
        <v>100000</v>
      </c>
      <c r="H51" s="211">
        <v>100000</v>
      </c>
      <c r="I51" s="212">
        <v>0</v>
      </c>
      <c r="J51" s="213"/>
      <c r="K51" s="144">
        <f t="shared" si="1"/>
        <v>0</v>
      </c>
    </row>
    <row r="52" spans="1:11" ht="14.25">
      <c r="A52" s="141"/>
      <c r="B52" s="141"/>
      <c r="C52" s="142">
        <v>722</v>
      </c>
      <c r="D52" s="97"/>
      <c r="E52" s="97" t="s">
        <v>179</v>
      </c>
      <c r="F52" s="143">
        <v>0</v>
      </c>
      <c r="G52" s="161">
        <v>100000</v>
      </c>
      <c r="H52" s="161">
        <v>100000</v>
      </c>
      <c r="I52" s="143">
        <v>0</v>
      </c>
      <c r="J52" s="144"/>
      <c r="K52" s="411">
        <f t="shared" si="1"/>
        <v>0</v>
      </c>
    </row>
    <row r="53" spans="1:11" ht="15" customHeight="1">
      <c r="A53" s="30"/>
      <c r="B53" s="30"/>
      <c r="C53" s="31"/>
      <c r="D53" s="31"/>
      <c r="E53" s="86"/>
      <c r="F53" s="32"/>
      <c r="G53" s="32"/>
      <c r="H53" s="32"/>
      <c r="I53" s="32"/>
      <c r="J53" s="32"/>
      <c r="K53" s="32"/>
    </row>
    <row r="54" spans="1:11" ht="33" customHeight="1">
      <c r="A54" s="124"/>
      <c r="B54" s="124"/>
      <c r="C54" s="125"/>
      <c r="D54" s="125"/>
      <c r="E54" s="313" t="s">
        <v>229</v>
      </c>
      <c r="F54" s="126">
        <v>4640155.51</v>
      </c>
      <c r="G54" s="126">
        <v>13740000</v>
      </c>
      <c r="H54" s="126">
        <v>13740000</v>
      </c>
      <c r="I54" s="126">
        <f>I55+I118</f>
        <v>2513896.3200000003</v>
      </c>
      <c r="J54" s="81">
        <f aca="true" t="shared" si="2" ref="J54:J117">I54/F54*100</f>
        <v>54.17698425370232</v>
      </c>
      <c r="K54" s="72">
        <f t="shared" si="1"/>
        <v>18.29618864628821</v>
      </c>
    </row>
    <row r="55" spans="1:11" ht="18.75" customHeight="1">
      <c r="A55" s="127"/>
      <c r="B55" s="127"/>
      <c r="C55" s="128"/>
      <c r="D55" s="128"/>
      <c r="E55" s="129" t="s">
        <v>23</v>
      </c>
      <c r="F55" s="33">
        <v>1095194.95</v>
      </c>
      <c r="G55" s="33">
        <v>3591300</v>
      </c>
      <c r="H55" s="33">
        <v>3591300</v>
      </c>
      <c r="I55" s="33">
        <f>I56</f>
        <v>1298678.46</v>
      </c>
      <c r="J55" s="81">
        <f t="shared" si="2"/>
        <v>118.57966109138833</v>
      </c>
      <c r="K55" s="72">
        <f t="shared" si="1"/>
        <v>36.16179266560856</v>
      </c>
    </row>
    <row r="56" spans="1:11" ht="14.25">
      <c r="A56" s="145">
        <v>3</v>
      </c>
      <c r="B56" s="146"/>
      <c r="C56" s="119"/>
      <c r="D56" s="119"/>
      <c r="E56" s="147" t="s">
        <v>24</v>
      </c>
      <c r="F56" s="148">
        <v>1095194.95</v>
      </c>
      <c r="G56" s="148">
        <v>3591300</v>
      </c>
      <c r="H56" s="148">
        <v>3591300</v>
      </c>
      <c r="I56" s="148">
        <f>SUM(I57+I65+I93+I100+I104+I107+I111)</f>
        <v>1298678.46</v>
      </c>
      <c r="J56" s="122">
        <f t="shared" si="2"/>
        <v>118.57966109138833</v>
      </c>
      <c r="K56" s="123">
        <f t="shared" si="1"/>
        <v>36.16179266560856</v>
      </c>
    </row>
    <row r="57" spans="1:11" s="436" customFormat="1" ht="14.25">
      <c r="A57" s="438"/>
      <c r="B57" s="439">
        <v>31</v>
      </c>
      <c r="C57" s="440"/>
      <c r="D57" s="440"/>
      <c r="E57" s="441" t="s">
        <v>25</v>
      </c>
      <c r="F57" s="442">
        <v>148341.68</v>
      </c>
      <c r="G57" s="442">
        <f>SUM(G58+G60+G62)</f>
        <v>399000</v>
      </c>
      <c r="H57" s="442">
        <v>399000</v>
      </c>
      <c r="I57" s="442">
        <f>SUM(I58+I60+I62)</f>
        <v>142474.55</v>
      </c>
      <c r="J57" s="443">
        <f t="shared" si="2"/>
        <v>96.0448540154055</v>
      </c>
      <c r="K57" s="444">
        <f t="shared" si="1"/>
        <v>35.70790726817042</v>
      </c>
    </row>
    <row r="58" spans="1:11" ht="14.25">
      <c r="A58" s="120"/>
      <c r="B58" s="146"/>
      <c r="C58" s="119">
        <v>311</v>
      </c>
      <c r="D58" s="119"/>
      <c r="E58" s="120" t="s">
        <v>26</v>
      </c>
      <c r="F58" s="121">
        <v>127174.11</v>
      </c>
      <c r="G58" s="121">
        <v>334000</v>
      </c>
      <c r="H58" s="121">
        <v>334000</v>
      </c>
      <c r="I58" s="121">
        <v>119257.12</v>
      </c>
      <c r="J58" s="167">
        <f t="shared" si="2"/>
        <v>93.77468417117288</v>
      </c>
      <c r="K58" s="227">
        <f t="shared" si="1"/>
        <v>35.7057245508982</v>
      </c>
    </row>
    <row r="59" spans="1:11" ht="14.25">
      <c r="A59" s="120"/>
      <c r="B59" s="146"/>
      <c r="C59" s="119"/>
      <c r="D59" s="119">
        <v>3111</v>
      </c>
      <c r="E59" s="120" t="s">
        <v>79</v>
      </c>
      <c r="F59" s="121">
        <v>127174.11</v>
      </c>
      <c r="G59" s="121"/>
      <c r="H59" s="121"/>
      <c r="I59" s="121">
        <v>119257.12</v>
      </c>
      <c r="J59" s="167">
        <f t="shared" si="2"/>
        <v>93.77468417117288</v>
      </c>
      <c r="K59" s="227"/>
    </row>
    <row r="60" spans="1:11" ht="14.25">
      <c r="A60" s="120"/>
      <c r="B60" s="146"/>
      <c r="C60" s="119">
        <v>312</v>
      </c>
      <c r="D60" s="119"/>
      <c r="E60" s="120" t="s">
        <v>27</v>
      </c>
      <c r="F60" s="121">
        <v>0</v>
      </c>
      <c r="G60" s="121">
        <v>10000</v>
      </c>
      <c r="H60" s="121">
        <v>10000</v>
      </c>
      <c r="I60" s="121">
        <v>3540</v>
      </c>
      <c r="J60" s="167"/>
      <c r="K60" s="227">
        <f t="shared" si="1"/>
        <v>35.4</v>
      </c>
    </row>
    <row r="61" spans="1:11" ht="14.25">
      <c r="A61" s="120"/>
      <c r="B61" s="146"/>
      <c r="C61" s="119"/>
      <c r="D61" s="119">
        <v>3121</v>
      </c>
      <c r="E61" s="120" t="s">
        <v>27</v>
      </c>
      <c r="F61" s="121">
        <v>0</v>
      </c>
      <c r="G61" s="121"/>
      <c r="H61" s="121"/>
      <c r="I61" s="121">
        <v>3540</v>
      </c>
      <c r="J61" s="167"/>
      <c r="K61" s="227"/>
    </row>
    <row r="62" spans="1:11" ht="14.25">
      <c r="A62" s="120"/>
      <c r="B62" s="146"/>
      <c r="C62" s="119">
        <v>313</v>
      </c>
      <c r="D62" s="119"/>
      <c r="E62" s="120" t="s">
        <v>28</v>
      </c>
      <c r="F62" s="121">
        <v>21167.57</v>
      </c>
      <c r="G62" s="121">
        <v>55000</v>
      </c>
      <c r="H62" s="121">
        <v>55000</v>
      </c>
      <c r="I62" s="121">
        <v>19677.43</v>
      </c>
      <c r="J62" s="167">
        <f t="shared" si="2"/>
        <v>92.96026893970351</v>
      </c>
      <c r="K62" s="227">
        <f t="shared" si="1"/>
        <v>35.777145454545455</v>
      </c>
    </row>
    <row r="63" spans="1:11" ht="14.25">
      <c r="A63" s="120"/>
      <c r="B63" s="146"/>
      <c r="C63" s="119"/>
      <c r="D63" s="51">
        <v>3132</v>
      </c>
      <c r="E63" s="52" t="s">
        <v>80</v>
      </c>
      <c r="F63" s="121">
        <v>20721.06</v>
      </c>
      <c r="G63" s="121"/>
      <c r="H63" s="121"/>
      <c r="I63" s="121">
        <v>19677.43</v>
      </c>
      <c r="J63" s="167">
        <f t="shared" si="2"/>
        <v>94.96343333786977</v>
      </c>
      <c r="K63" s="227"/>
    </row>
    <row r="64" spans="1:11" ht="14.25">
      <c r="A64" s="120"/>
      <c r="B64" s="146"/>
      <c r="C64" s="119"/>
      <c r="D64" s="51">
        <v>3133</v>
      </c>
      <c r="E64" s="52" t="s">
        <v>81</v>
      </c>
      <c r="F64" s="121">
        <v>446.51</v>
      </c>
      <c r="G64" s="121"/>
      <c r="H64" s="121"/>
      <c r="I64" s="121">
        <v>0</v>
      </c>
      <c r="J64" s="167">
        <f t="shared" si="2"/>
        <v>0</v>
      </c>
      <c r="K64" s="227"/>
    </row>
    <row r="65" spans="1:11" s="436" customFormat="1" ht="14.25">
      <c r="A65" s="429"/>
      <c r="B65" s="430">
        <v>32</v>
      </c>
      <c r="C65" s="431"/>
      <c r="D65" s="431"/>
      <c r="E65" s="432" t="s">
        <v>29</v>
      </c>
      <c r="F65" s="433">
        <v>525583.93</v>
      </c>
      <c r="G65" s="433">
        <v>1571000</v>
      </c>
      <c r="H65" s="433">
        <v>1571000</v>
      </c>
      <c r="I65" s="433">
        <f>SUM(I66+I71+I76+I84+I86)</f>
        <v>776436.95</v>
      </c>
      <c r="J65" s="434">
        <f t="shared" si="2"/>
        <v>147.72844177332436</v>
      </c>
      <c r="K65" s="435">
        <f t="shared" si="1"/>
        <v>49.423103119032454</v>
      </c>
    </row>
    <row r="66" spans="1:11" ht="14.25">
      <c r="A66" s="146"/>
      <c r="B66" s="146"/>
      <c r="C66" s="119">
        <v>321</v>
      </c>
      <c r="D66" s="119"/>
      <c r="E66" s="120" t="s">
        <v>30</v>
      </c>
      <c r="F66" s="121">
        <v>8119</v>
      </c>
      <c r="G66" s="121">
        <v>18000</v>
      </c>
      <c r="H66" s="121">
        <v>18000</v>
      </c>
      <c r="I66" s="121">
        <f>SUM(I67:I70)</f>
        <v>778</v>
      </c>
      <c r="J66" s="167">
        <f t="shared" si="2"/>
        <v>9.582460894198793</v>
      </c>
      <c r="K66" s="227">
        <f t="shared" si="1"/>
        <v>4.322222222222223</v>
      </c>
    </row>
    <row r="67" spans="1:11" ht="14.25">
      <c r="A67" s="146"/>
      <c r="B67" s="146"/>
      <c r="C67" s="119"/>
      <c r="D67" s="51">
        <v>3211</v>
      </c>
      <c r="E67" s="120" t="s">
        <v>82</v>
      </c>
      <c r="F67" s="121">
        <v>38</v>
      </c>
      <c r="G67" s="121"/>
      <c r="H67" s="121"/>
      <c r="I67" s="121">
        <v>546</v>
      </c>
      <c r="J67" s="167">
        <f t="shared" si="2"/>
        <v>1436.842105263158</v>
      </c>
      <c r="K67" s="227"/>
    </row>
    <row r="68" spans="1:11" ht="14.25">
      <c r="A68" s="146"/>
      <c r="B68" s="146"/>
      <c r="C68" s="119"/>
      <c r="D68" s="51">
        <v>3212</v>
      </c>
      <c r="E68" s="52" t="s">
        <v>83</v>
      </c>
      <c r="F68" s="121">
        <v>572</v>
      </c>
      <c r="G68" s="121"/>
      <c r="H68" s="121"/>
      <c r="I68" s="121">
        <v>232</v>
      </c>
      <c r="J68" s="167">
        <f t="shared" si="2"/>
        <v>40.55944055944056</v>
      </c>
      <c r="K68" s="227"/>
    </row>
    <row r="69" spans="1:11" ht="14.25">
      <c r="A69" s="146"/>
      <c r="B69" s="146"/>
      <c r="C69" s="119"/>
      <c r="D69" s="51">
        <v>3213</v>
      </c>
      <c r="E69" s="52" t="s">
        <v>84</v>
      </c>
      <c r="F69" s="121">
        <v>861</v>
      </c>
      <c r="G69" s="121"/>
      <c r="H69" s="121"/>
      <c r="I69" s="121">
        <v>0</v>
      </c>
      <c r="J69" s="167">
        <f t="shared" si="2"/>
        <v>0</v>
      </c>
      <c r="K69" s="227"/>
    </row>
    <row r="70" spans="1:11" ht="14.25">
      <c r="A70" s="146"/>
      <c r="B70" s="146"/>
      <c r="C70" s="119"/>
      <c r="D70" s="51">
        <v>3214</v>
      </c>
      <c r="E70" s="52" t="s">
        <v>85</v>
      </c>
      <c r="F70" s="121">
        <v>6648</v>
      </c>
      <c r="G70" s="121"/>
      <c r="H70" s="121"/>
      <c r="I70" s="121">
        <v>0</v>
      </c>
      <c r="J70" s="167">
        <f t="shared" si="2"/>
        <v>0</v>
      </c>
      <c r="K70" s="227"/>
    </row>
    <row r="71" spans="1:11" ht="14.25">
      <c r="A71" s="146"/>
      <c r="B71" s="146"/>
      <c r="C71" s="119">
        <v>322</v>
      </c>
      <c r="D71" s="119"/>
      <c r="E71" s="120" t="s">
        <v>31</v>
      </c>
      <c r="F71" s="121">
        <v>66071.96</v>
      </c>
      <c r="G71" s="121">
        <v>131000</v>
      </c>
      <c r="H71" s="121">
        <v>131000</v>
      </c>
      <c r="I71" s="121">
        <f>SUM(I72:I75)</f>
        <v>115891.14</v>
      </c>
      <c r="J71" s="167">
        <f t="shared" si="2"/>
        <v>175.40139569039573</v>
      </c>
      <c r="K71" s="227">
        <f>I71/H71*100</f>
        <v>88.46651908396946</v>
      </c>
    </row>
    <row r="72" spans="1:11" ht="14.25">
      <c r="A72" s="146"/>
      <c r="B72" s="146"/>
      <c r="C72" s="119"/>
      <c r="D72" s="51">
        <v>3221</v>
      </c>
      <c r="E72" s="52" t="s">
        <v>86</v>
      </c>
      <c r="F72" s="121">
        <v>4935.69</v>
      </c>
      <c r="G72" s="121"/>
      <c r="H72" s="121"/>
      <c r="I72" s="121">
        <v>25834.28</v>
      </c>
      <c r="J72" s="167">
        <f t="shared" si="2"/>
        <v>523.4177997402593</v>
      </c>
      <c r="K72" s="227"/>
    </row>
    <row r="73" spans="1:11" ht="14.25">
      <c r="A73" s="146"/>
      <c r="B73" s="146"/>
      <c r="C73" s="119"/>
      <c r="D73" s="51">
        <v>3223</v>
      </c>
      <c r="E73" s="52" t="s">
        <v>87</v>
      </c>
      <c r="F73" s="121">
        <v>58785.97</v>
      </c>
      <c r="G73" s="121"/>
      <c r="H73" s="121"/>
      <c r="I73" s="121">
        <v>62464.22</v>
      </c>
      <c r="J73" s="167">
        <f t="shared" si="2"/>
        <v>106.25702016994872</v>
      </c>
      <c r="K73" s="227"/>
    </row>
    <row r="74" spans="1:11" ht="14.25">
      <c r="A74" s="146"/>
      <c r="B74" s="146"/>
      <c r="C74" s="119"/>
      <c r="D74" s="119">
        <v>3224</v>
      </c>
      <c r="E74" s="120" t="s">
        <v>88</v>
      </c>
      <c r="F74" s="121">
        <v>1260.5</v>
      </c>
      <c r="G74" s="121"/>
      <c r="H74" s="121"/>
      <c r="I74" s="121">
        <v>26517.39</v>
      </c>
      <c r="J74" s="167">
        <f t="shared" si="2"/>
        <v>2103.7199523998415</v>
      </c>
      <c r="K74" s="227"/>
    </row>
    <row r="75" spans="1:11" ht="14.25">
      <c r="A75" s="146"/>
      <c r="B75" s="146"/>
      <c r="C75" s="119"/>
      <c r="D75" s="119">
        <v>3225</v>
      </c>
      <c r="E75" s="120" t="s">
        <v>107</v>
      </c>
      <c r="F75" s="121">
        <v>1089.8</v>
      </c>
      <c r="G75" s="121"/>
      <c r="H75" s="121"/>
      <c r="I75" s="121">
        <v>1075.25</v>
      </c>
      <c r="J75" s="167">
        <f t="shared" si="2"/>
        <v>98.66489264085153</v>
      </c>
      <c r="K75" s="227"/>
    </row>
    <row r="76" spans="1:11" ht="14.25">
      <c r="A76" s="146"/>
      <c r="B76" s="146"/>
      <c r="C76" s="119">
        <v>323</v>
      </c>
      <c r="D76" s="119"/>
      <c r="E76" s="120" t="s">
        <v>32</v>
      </c>
      <c r="F76" s="121">
        <v>324370.67</v>
      </c>
      <c r="G76" s="121">
        <v>1108000</v>
      </c>
      <c r="H76" s="437">
        <v>1108000</v>
      </c>
      <c r="I76" s="121">
        <f>SUM(I77:I83)</f>
        <v>514754.47000000003</v>
      </c>
      <c r="J76" s="167">
        <f t="shared" si="2"/>
        <v>158.69328444523052</v>
      </c>
      <c r="K76" s="227">
        <f>I76/H76*100</f>
        <v>46.45798465703972</v>
      </c>
    </row>
    <row r="77" spans="1:11" ht="14.25">
      <c r="A77" s="146"/>
      <c r="B77" s="146"/>
      <c r="C77" s="119"/>
      <c r="D77" s="51">
        <v>3231</v>
      </c>
      <c r="E77" s="52" t="s">
        <v>89</v>
      </c>
      <c r="F77" s="121">
        <v>19320.78</v>
      </c>
      <c r="G77" s="121"/>
      <c r="H77" s="121"/>
      <c r="I77" s="121">
        <v>18544.89</v>
      </c>
      <c r="J77" s="167">
        <f t="shared" si="2"/>
        <v>95.9841683410297</v>
      </c>
      <c r="K77" s="227"/>
    </row>
    <row r="78" spans="1:11" ht="14.25">
      <c r="A78" s="146"/>
      <c r="B78" s="146"/>
      <c r="C78" s="119"/>
      <c r="D78" s="51">
        <v>3232</v>
      </c>
      <c r="E78" s="52" t="s">
        <v>90</v>
      </c>
      <c r="F78" s="121">
        <v>131407.65</v>
      </c>
      <c r="G78" s="121"/>
      <c r="H78" s="121"/>
      <c r="I78" s="121">
        <v>346095.34</v>
      </c>
      <c r="J78" s="167">
        <f t="shared" si="2"/>
        <v>263.37533621520515</v>
      </c>
      <c r="K78" s="227"/>
    </row>
    <row r="79" spans="1:11" ht="14.25">
      <c r="A79" s="146"/>
      <c r="B79" s="146"/>
      <c r="C79" s="119"/>
      <c r="D79" s="51">
        <v>3233</v>
      </c>
      <c r="E79" s="52" t="s">
        <v>91</v>
      </c>
      <c r="F79" s="121">
        <v>30437.5</v>
      </c>
      <c r="G79" s="121"/>
      <c r="H79" s="121"/>
      <c r="I79" s="121">
        <v>32143.48</v>
      </c>
      <c r="J79" s="167">
        <f t="shared" si="2"/>
        <v>105.60486242299794</v>
      </c>
      <c r="K79" s="227"/>
    </row>
    <row r="80" spans="1:11" ht="14.25">
      <c r="A80" s="146"/>
      <c r="B80" s="146"/>
      <c r="C80" s="119"/>
      <c r="D80" s="51">
        <v>3234</v>
      </c>
      <c r="E80" s="52" t="s">
        <v>92</v>
      </c>
      <c r="F80" s="121">
        <v>6776.62</v>
      </c>
      <c r="G80" s="121"/>
      <c r="H80" s="121"/>
      <c r="I80" s="121">
        <v>8842.83</v>
      </c>
      <c r="J80" s="167">
        <f t="shared" si="2"/>
        <v>130.4902739123634</v>
      </c>
      <c r="K80" s="227"/>
    </row>
    <row r="81" spans="1:11" ht="14.25">
      <c r="A81" s="146"/>
      <c r="B81" s="146"/>
      <c r="C81" s="119"/>
      <c r="D81" s="51">
        <v>3237</v>
      </c>
      <c r="E81" s="52" t="s">
        <v>93</v>
      </c>
      <c r="F81" s="121">
        <v>90066.15</v>
      </c>
      <c r="G81" s="121"/>
      <c r="H81" s="121"/>
      <c r="I81" s="121">
        <v>42199.11</v>
      </c>
      <c r="J81" s="167">
        <f t="shared" si="2"/>
        <v>46.85346270491189</v>
      </c>
      <c r="K81" s="227"/>
    </row>
    <row r="82" spans="1:11" ht="14.25">
      <c r="A82" s="146"/>
      <c r="B82" s="146"/>
      <c r="C82" s="119"/>
      <c r="D82" s="51">
        <v>3238</v>
      </c>
      <c r="E82" s="52" t="s">
        <v>94</v>
      </c>
      <c r="F82" s="121">
        <v>16964</v>
      </c>
      <c r="G82" s="121"/>
      <c r="H82" s="121"/>
      <c r="I82" s="121">
        <v>2807.28</v>
      </c>
      <c r="J82" s="167">
        <f t="shared" si="2"/>
        <v>16.54845555293563</v>
      </c>
      <c r="K82" s="227"/>
    </row>
    <row r="83" spans="1:11" ht="14.25">
      <c r="A83" s="146"/>
      <c r="B83" s="146"/>
      <c r="C83" s="119"/>
      <c r="D83" s="51">
        <v>3239</v>
      </c>
      <c r="E83" s="52" t="s">
        <v>95</v>
      </c>
      <c r="F83" s="121">
        <v>29397.97</v>
      </c>
      <c r="G83" s="121"/>
      <c r="H83" s="121"/>
      <c r="I83" s="121">
        <v>64121.54</v>
      </c>
      <c r="J83" s="167">
        <f t="shared" si="2"/>
        <v>218.11553654895218</v>
      </c>
      <c r="K83" s="227"/>
    </row>
    <row r="84" spans="1:11" ht="14.25">
      <c r="A84" s="146"/>
      <c r="B84" s="146"/>
      <c r="C84" s="119">
        <v>324</v>
      </c>
      <c r="D84" s="119"/>
      <c r="E84" s="120" t="s">
        <v>33</v>
      </c>
      <c r="F84" s="121">
        <v>4845.6</v>
      </c>
      <c r="G84" s="121">
        <v>11000</v>
      </c>
      <c r="H84" s="437">
        <v>11000</v>
      </c>
      <c r="I84" s="121">
        <v>5909.87</v>
      </c>
      <c r="J84" s="167">
        <f t="shared" si="2"/>
        <v>121.96363711408287</v>
      </c>
      <c r="K84" s="227">
        <f>I84/H84*100</f>
        <v>53.72609090909091</v>
      </c>
    </row>
    <row r="85" spans="1:11" ht="14.25">
      <c r="A85" s="146"/>
      <c r="B85" s="146"/>
      <c r="C85" s="119"/>
      <c r="D85" s="119">
        <v>3241</v>
      </c>
      <c r="E85" s="120" t="s">
        <v>33</v>
      </c>
      <c r="F85" s="121">
        <v>4845.6</v>
      </c>
      <c r="G85" s="121"/>
      <c r="H85" s="121"/>
      <c r="I85" s="121">
        <v>5009.87</v>
      </c>
      <c r="J85" s="167">
        <f t="shared" si="2"/>
        <v>103.39008585108138</v>
      </c>
      <c r="K85" s="227"/>
    </row>
    <row r="86" spans="1:11" ht="14.25">
      <c r="A86" s="146"/>
      <c r="B86" s="146"/>
      <c r="C86" s="119">
        <v>329</v>
      </c>
      <c r="D86" s="119"/>
      <c r="E86" s="120" t="s">
        <v>34</v>
      </c>
      <c r="F86" s="121">
        <v>122176.7</v>
      </c>
      <c r="G86" s="121">
        <v>303000</v>
      </c>
      <c r="H86" s="437">
        <v>303000</v>
      </c>
      <c r="I86" s="121">
        <f>SUM(I87:I92)</f>
        <v>139103.47</v>
      </c>
      <c r="J86" s="167">
        <f t="shared" si="2"/>
        <v>113.85433556480082</v>
      </c>
      <c r="K86" s="227">
        <f>I86/H86*100</f>
        <v>45.90873597359736</v>
      </c>
    </row>
    <row r="87" spans="1:11" ht="14.25">
      <c r="A87" s="146"/>
      <c r="B87" s="146"/>
      <c r="C87" s="119"/>
      <c r="D87" s="87">
        <v>3291</v>
      </c>
      <c r="E87" s="88" t="s">
        <v>96</v>
      </c>
      <c r="F87" s="121">
        <v>60030.86</v>
      </c>
      <c r="G87" s="121"/>
      <c r="H87" s="121"/>
      <c r="I87" s="121">
        <v>30907.57</v>
      </c>
      <c r="J87" s="167">
        <f t="shared" si="2"/>
        <v>51.48613563090717</v>
      </c>
      <c r="K87" s="227"/>
    </row>
    <row r="88" spans="1:11" ht="14.25">
      <c r="A88" s="146"/>
      <c r="B88" s="146"/>
      <c r="C88" s="119"/>
      <c r="D88" s="87">
        <v>3292</v>
      </c>
      <c r="E88" s="88" t="s">
        <v>97</v>
      </c>
      <c r="F88" s="121">
        <v>3647.65</v>
      </c>
      <c r="G88" s="121"/>
      <c r="H88" s="121"/>
      <c r="I88" s="121">
        <v>4208.93</v>
      </c>
      <c r="J88" s="167">
        <f t="shared" si="2"/>
        <v>115.38744122928462</v>
      </c>
      <c r="K88" s="227"/>
    </row>
    <row r="89" spans="1:11" ht="14.25">
      <c r="A89" s="146"/>
      <c r="B89" s="146"/>
      <c r="C89" s="119"/>
      <c r="D89" s="87">
        <v>3293</v>
      </c>
      <c r="E89" s="88" t="s">
        <v>98</v>
      </c>
      <c r="F89" s="121">
        <v>2328.72</v>
      </c>
      <c r="G89" s="121"/>
      <c r="H89" s="121"/>
      <c r="I89" s="121">
        <v>31523.53</v>
      </c>
      <c r="J89" s="167">
        <f t="shared" si="2"/>
        <v>1353.6848569171048</v>
      </c>
      <c r="K89" s="227"/>
    </row>
    <row r="90" spans="1:11" ht="14.25">
      <c r="A90" s="146"/>
      <c r="B90" s="146"/>
      <c r="C90" s="119"/>
      <c r="D90" s="87">
        <v>3294</v>
      </c>
      <c r="E90" s="88" t="s">
        <v>99</v>
      </c>
      <c r="F90" s="121">
        <v>18000</v>
      </c>
      <c r="G90" s="121"/>
      <c r="H90" s="121"/>
      <c r="I90" s="121">
        <v>16300</v>
      </c>
      <c r="J90" s="167">
        <f t="shared" si="2"/>
        <v>90.55555555555556</v>
      </c>
      <c r="K90" s="227"/>
    </row>
    <row r="91" spans="1:11" ht="14.25">
      <c r="A91" s="146"/>
      <c r="B91" s="146"/>
      <c r="C91" s="119"/>
      <c r="D91" s="87">
        <v>3295</v>
      </c>
      <c r="E91" s="88" t="s">
        <v>100</v>
      </c>
      <c r="F91" s="121">
        <v>13230.09</v>
      </c>
      <c r="G91" s="121"/>
      <c r="H91" s="121"/>
      <c r="I91" s="121">
        <v>5301.44</v>
      </c>
      <c r="J91" s="167">
        <f t="shared" si="2"/>
        <v>40.07108039325507</v>
      </c>
      <c r="K91" s="227"/>
    </row>
    <row r="92" spans="1:11" ht="14.25">
      <c r="A92" s="146"/>
      <c r="B92" s="146"/>
      <c r="C92" s="119"/>
      <c r="D92" s="87">
        <v>3299</v>
      </c>
      <c r="E92" s="88" t="s">
        <v>34</v>
      </c>
      <c r="F92" s="121">
        <v>24939.38</v>
      </c>
      <c r="G92" s="121"/>
      <c r="H92" s="121"/>
      <c r="I92" s="121">
        <v>50862</v>
      </c>
      <c r="J92" s="167">
        <f t="shared" si="2"/>
        <v>203.94251982206453</v>
      </c>
      <c r="K92" s="227"/>
    </row>
    <row r="93" spans="1:11" s="436" customFormat="1" ht="14.25">
      <c r="A93" s="445"/>
      <c r="B93" s="430">
        <v>34</v>
      </c>
      <c r="C93" s="431"/>
      <c r="D93" s="431"/>
      <c r="E93" s="432" t="s">
        <v>35</v>
      </c>
      <c r="F93" s="433">
        <v>28162.19</v>
      </c>
      <c r="G93" s="433">
        <v>95000</v>
      </c>
      <c r="H93" s="433">
        <v>95000</v>
      </c>
      <c r="I93" s="433">
        <f>SUM(I94+I96)</f>
        <v>48620.07</v>
      </c>
      <c r="J93" s="434">
        <f t="shared" si="2"/>
        <v>172.64307214744306</v>
      </c>
      <c r="K93" s="435">
        <f>I93/H93*100</f>
        <v>51.179021052631576</v>
      </c>
    </row>
    <row r="94" spans="1:11" ht="14.25">
      <c r="A94" s="223"/>
      <c r="B94" s="223"/>
      <c r="C94" s="224">
        <v>342</v>
      </c>
      <c r="D94" s="224"/>
      <c r="E94" s="225" t="s">
        <v>184</v>
      </c>
      <c r="F94" s="226">
        <v>0</v>
      </c>
      <c r="G94" s="226">
        <v>70000</v>
      </c>
      <c r="H94" s="226">
        <v>70000</v>
      </c>
      <c r="I94" s="226">
        <f>SUM(I95)</f>
        <v>43364.34</v>
      </c>
      <c r="J94" s="167"/>
      <c r="K94" s="227">
        <f>I94/H94*100</f>
        <v>61.949057142857136</v>
      </c>
    </row>
    <row r="95" spans="1:11" ht="14.25">
      <c r="A95" s="223"/>
      <c r="B95" s="223"/>
      <c r="C95" s="224"/>
      <c r="D95" s="224">
        <v>3423</v>
      </c>
      <c r="E95" s="225" t="s">
        <v>185</v>
      </c>
      <c r="F95" s="226">
        <v>0</v>
      </c>
      <c r="G95" s="226"/>
      <c r="H95" s="226"/>
      <c r="I95" s="226">
        <v>43364.34</v>
      </c>
      <c r="J95" s="167"/>
      <c r="K95" s="227"/>
    </row>
    <row r="96" spans="1:11" ht="14.25">
      <c r="A96" s="146"/>
      <c r="B96" s="146"/>
      <c r="C96" s="119">
        <v>343</v>
      </c>
      <c r="D96" s="119"/>
      <c r="E96" s="120" t="s">
        <v>36</v>
      </c>
      <c r="F96" s="121">
        <v>28162.19</v>
      </c>
      <c r="G96" s="121">
        <v>25000</v>
      </c>
      <c r="H96" s="121">
        <v>25000</v>
      </c>
      <c r="I96" s="121">
        <f>SUM(I97:I99)</f>
        <v>5255.7300000000005</v>
      </c>
      <c r="J96" s="167">
        <f t="shared" si="2"/>
        <v>18.662362550639706</v>
      </c>
      <c r="K96" s="227">
        <f>I96/H96*100</f>
        <v>21.022920000000003</v>
      </c>
    </row>
    <row r="97" spans="1:11" ht="14.25">
      <c r="A97" s="146"/>
      <c r="B97" s="146"/>
      <c r="C97" s="119"/>
      <c r="D97" s="87">
        <v>3431</v>
      </c>
      <c r="E97" s="88" t="s">
        <v>101</v>
      </c>
      <c r="F97" s="130">
        <v>2297.78</v>
      </c>
      <c r="G97" s="130"/>
      <c r="H97" s="130"/>
      <c r="I97" s="130">
        <v>2735.55</v>
      </c>
      <c r="J97" s="167">
        <f t="shared" si="2"/>
        <v>119.05186745467364</v>
      </c>
      <c r="K97" s="227"/>
    </row>
    <row r="98" spans="1:11" ht="14.25">
      <c r="A98" s="149"/>
      <c r="B98" s="149"/>
      <c r="C98" s="150"/>
      <c r="D98" s="109">
        <v>3433</v>
      </c>
      <c r="E98" s="110" t="s">
        <v>102</v>
      </c>
      <c r="F98" s="151">
        <v>97.2</v>
      </c>
      <c r="G98" s="151"/>
      <c r="H98" s="151"/>
      <c r="I98" s="151">
        <v>66.03</v>
      </c>
      <c r="J98" s="412">
        <f t="shared" si="2"/>
        <v>67.9320987654321</v>
      </c>
      <c r="K98" s="413"/>
    </row>
    <row r="99" spans="1:11" ht="14.25">
      <c r="A99" s="149"/>
      <c r="B99" s="146"/>
      <c r="C99" s="119"/>
      <c r="D99" s="87">
        <v>3434</v>
      </c>
      <c r="E99" s="88" t="s">
        <v>124</v>
      </c>
      <c r="F99" s="152">
        <v>25767.21</v>
      </c>
      <c r="G99" s="152"/>
      <c r="H99" s="152"/>
      <c r="I99" s="152">
        <v>2454.15</v>
      </c>
      <c r="J99" s="411">
        <f t="shared" si="2"/>
        <v>9.524314040984647</v>
      </c>
      <c r="K99" s="411"/>
    </row>
    <row r="100" spans="1:11" s="436" customFormat="1" ht="14.25">
      <c r="A100" s="446"/>
      <c r="B100" s="446">
        <v>35</v>
      </c>
      <c r="C100" s="447"/>
      <c r="D100" s="448"/>
      <c r="E100" s="449" t="s">
        <v>123</v>
      </c>
      <c r="F100" s="450">
        <v>158677.36</v>
      </c>
      <c r="G100" s="450">
        <v>450000</v>
      </c>
      <c r="H100" s="450">
        <v>450000</v>
      </c>
      <c r="I100" s="450">
        <f>SUM(I101+I103)</f>
        <v>48225.15</v>
      </c>
      <c r="J100" s="451">
        <f t="shared" si="2"/>
        <v>30.39195383638851</v>
      </c>
      <c r="K100" s="451">
        <f>I100/H100*100</f>
        <v>10.7167</v>
      </c>
    </row>
    <row r="101" spans="1:11" ht="14.25">
      <c r="A101" s="146"/>
      <c r="B101" s="146"/>
      <c r="C101" s="119">
        <v>351</v>
      </c>
      <c r="D101" s="87"/>
      <c r="E101" s="88" t="s">
        <v>116</v>
      </c>
      <c r="F101" s="152">
        <v>158677.36</v>
      </c>
      <c r="G101" s="152">
        <v>400000</v>
      </c>
      <c r="H101" s="152">
        <v>400000</v>
      </c>
      <c r="I101" s="152">
        <f>SUM(I102)</f>
        <v>48225.15</v>
      </c>
      <c r="J101" s="411">
        <f t="shared" si="2"/>
        <v>30.39195383638851</v>
      </c>
      <c r="K101" s="411">
        <f>I101/H101*100</f>
        <v>12.0562875</v>
      </c>
    </row>
    <row r="102" spans="1:11" ht="14.25">
      <c r="A102" s="146"/>
      <c r="B102" s="146"/>
      <c r="C102" s="119"/>
      <c r="D102" s="87">
        <v>3512</v>
      </c>
      <c r="E102" s="88" t="s">
        <v>116</v>
      </c>
      <c r="F102" s="152">
        <v>158677.36</v>
      </c>
      <c r="G102" s="152"/>
      <c r="H102" s="152"/>
      <c r="I102" s="152">
        <v>48225.15</v>
      </c>
      <c r="J102" s="411">
        <f t="shared" si="2"/>
        <v>30.39195383638851</v>
      </c>
      <c r="K102" s="411"/>
    </row>
    <row r="103" spans="1:11" ht="27">
      <c r="A103" s="146"/>
      <c r="B103" s="146"/>
      <c r="C103" s="119">
        <v>352</v>
      </c>
      <c r="D103" s="87"/>
      <c r="E103" s="88" t="s">
        <v>181</v>
      </c>
      <c r="F103" s="152">
        <v>0</v>
      </c>
      <c r="G103" s="152">
        <v>50000</v>
      </c>
      <c r="H103" s="152">
        <v>50000</v>
      </c>
      <c r="I103" s="152">
        <v>0</v>
      </c>
      <c r="J103" s="411"/>
      <c r="K103" s="411">
        <f>I103/H103*100</f>
        <v>0</v>
      </c>
    </row>
    <row r="104" spans="1:11" s="436" customFormat="1" ht="14.25">
      <c r="A104" s="452"/>
      <c r="B104" s="439">
        <v>36</v>
      </c>
      <c r="C104" s="453"/>
      <c r="D104" s="448"/>
      <c r="E104" s="449" t="s">
        <v>182</v>
      </c>
      <c r="F104" s="454">
        <v>488</v>
      </c>
      <c r="G104" s="454">
        <v>10000</v>
      </c>
      <c r="H104" s="454">
        <v>10000</v>
      </c>
      <c r="I104" s="454">
        <v>0</v>
      </c>
      <c r="J104" s="419">
        <f t="shared" si="2"/>
        <v>0</v>
      </c>
      <c r="K104" s="419">
        <f>I104/H104*100</f>
        <v>0</v>
      </c>
    </row>
    <row r="105" spans="1:11" ht="14.25">
      <c r="A105" s="146"/>
      <c r="B105" s="146"/>
      <c r="C105" s="119">
        <v>366</v>
      </c>
      <c r="D105" s="87"/>
      <c r="E105" s="88" t="s">
        <v>183</v>
      </c>
      <c r="F105" s="152">
        <v>488</v>
      </c>
      <c r="G105" s="152">
        <v>10000</v>
      </c>
      <c r="H105" s="152">
        <v>10000</v>
      </c>
      <c r="I105" s="152">
        <v>0</v>
      </c>
      <c r="J105" s="144">
        <f t="shared" si="2"/>
        <v>0</v>
      </c>
      <c r="K105" s="411">
        <f>I105/H105*100</f>
        <v>0</v>
      </c>
    </row>
    <row r="106" spans="1:11" ht="14.25">
      <c r="A106" s="146"/>
      <c r="B106" s="146"/>
      <c r="C106" s="119"/>
      <c r="D106" s="87">
        <v>3661</v>
      </c>
      <c r="E106" s="88" t="s">
        <v>208</v>
      </c>
      <c r="F106" s="152">
        <v>488</v>
      </c>
      <c r="G106" s="152"/>
      <c r="H106" s="152"/>
      <c r="I106" s="152">
        <v>0</v>
      </c>
      <c r="J106" s="144">
        <f t="shared" si="2"/>
        <v>0</v>
      </c>
      <c r="K106" s="144"/>
    </row>
    <row r="107" spans="1:11" s="436" customFormat="1" ht="14.25">
      <c r="A107" s="455"/>
      <c r="B107" s="456">
        <v>37</v>
      </c>
      <c r="C107" s="457"/>
      <c r="D107" s="457"/>
      <c r="E107" s="458" t="s">
        <v>37</v>
      </c>
      <c r="F107" s="459">
        <v>63605.5</v>
      </c>
      <c r="G107" s="459">
        <v>234000</v>
      </c>
      <c r="H107" s="459">
        <v>234000</v>
      </c>
      <c r="I107" s="459">
        <f>SUM(I108)</f>
        <v>112032.37999999999</v>
      </c>
      <c r="J107" s="460">
        <f t="shared" si="2"/>
        <v>176.13630896699183</v>
      </c>
      <c r="K107" s="461">
        <f>I107/H107*100</f>
        <v>47.87708547008547</v>
      </c>
    </row>
    <row r="108" spans="1:11" ht="14.25">
      <c r="A108" s="153"/>
      <c r="B108" s="154"/>
      <c r="C108" s="155">
        <v>372</v>
      </c>
      <c r="D108" s="155"/>
      <c r="E108" s="156" t="s">
        <v>38</v>
      </c>
      <c r="F108" s="121">
        <v>63605.5</v>
      </c>
      <c r="G108" s="121">
        <v>234000</v>
      </c>
      <c r="H108" s="121">
        <v>234000</v>
      </c>
      <c r="I108" s="121">
        <f>SUM(I109:I110)</f>
        <v>112032.37999999999</v>
      </c>
      <c r="J108" s="167">
        <f t="shared" si="2"/>
        <v>176.13630896699183</v>
      </c>
      <c r="K108" s="227">
        <f>I108/H108*100</f>
        <v>47.87708547008547</v>
      </c>
    </row>
    <row r="109" spans="1:11" ht="14.25">
      <c r="A109" s="153"/>
      <c r="B109" s="154"/>
      <c r="C109" s="155"/>
      <c r="D109" s="155">
        <v>3721</v>
      </c>
      <c r="E109" s="156" t="s">
        <v>103</v>
      </c>
      <c r="F109" s="121">
        <v>3500</v>
      </c>
      <c r="G109" s="121"/>
      <c r="H109" s="121"/>
      <c r="I109" s="121">
        <v>21199.98</v>
      </c>
      <c r="J109" s="167">
        <f t="shared" si="2"/>
        <v>605.7137142857143</v>
      </c>
      <c r="K109" s="227"/>
    </row>
    <row r="110" spans="1:11" ht="14.25">
      <c r="A110" s="153"/>
      <c r="B110" s="154"/>
      <c r="C110" s="155"/>
      <c r="D110" s="155">
        <v>3722</v>
      </c>
      <c r="E110" s="156" t="s">
        <v>120</v>
      </c>
      <c r="F110" s="121">
        <v>60105.5</v>
      </c>
      <c r="G110" s="121"/>
      <c r="H110" s="121"/>
      <c r="I110" s="121">
        <v>90832.4</v>
      </c>
      <c r="J110" s="167">
        <f t="shared" si="2"/>
        <v>151.1216111670313</v>
      </c>
      <c r="K110" s="227"/>
    </row>
    <row r="111" spans="1:11" s="436" customFormat="1" ht="14.25">
      <c r="A111" s="462"/>
      <c r="B111" s="463">
        <v>38</v>
      </c>
      <c r="C111" s="464"/>
      <c r="D111" s="464"/>
      <c r="E111" s="465" t="s">
        <v>39</v>
      </c>
      <c r="F111" s="433">
        <v>170336.29</v>
      </c>
      <c r="G111" s="433">
        <v>832300</v>
      </c>
      <c r="H111" s="433">
        <v>832300</v>
      </c>
      <c r="I111" s="433">
        <f>SUM(I112+I114+I116)</f>
        <v>170889.36</v>
      </c>
      <c r="J111" s="434">
        <f t="shared" si="2"/>
        <v>100.32469299407659</v>
      </c>
      <c r="K111" s="435">
        <f>I111/H111*100</f>
        <v>20.53218310705274</v>
      </c>
    </row>
    <row r="112" spans="1:11" ht="14.25">
      <c r="A112" s="153"/>
      <c r="B112" s="154"/>
      <c r="C112" s="155">
        <v>381</v>
      </c>
      <c r="D112" s="155"/>
      <c r="E112" s="156" t="s">
        <v>40</v>
      </c>
      <c r="F112" s="121">
        <v>148536.7</v>
      </c>
      <c r="G112" s="121">
        <v>612300</v>
      </c>
      <c r="H112" s="121">
        <v>612300</v>
      </c>
      <c r="I112" s="121">
        <v>170889.36</v>
      </c>
      <c r="J112" s="167">
        <f t="shared" si="2"/>
        <v>115.04857722030984</v>
      </c>
      <c r="K112" s="227">
        <f>I112/H112*100</f>
        <v>27.909416952474274</v>
      </c>
    </row>
    <row r="113" spans="1:11" ht="14.25" customHeight="1">
      <c r="A113" s="157"/>
      <c r="B113" s="157"/>
      <c r="C113" s="158"/>
      <c r="D113" s="158">
        <v>3811</v>
      </c>
      <c r="E113" s="159" t="s">
        <v>105</v>
      </c>
      <c r="F113" s="160">
        <v>148536.7</v>
      </c>
      <c r="G113" s="160"/>
      <c r="H113" s="160"/>
      <c r="I113" s="160">
        <v>170889.36</v>
      </c>
      <c r="J113" s="160">
        <f t="shared" si="2"/>
        <v>115.04857722030984</v>
      </c>
      <c r="K113" s="160"/>
    </row>
    <row r="114" spans="1:11" ht="14.25" customHeight="1">
      <c r="A114" s="146"/>
      <c r="B114" s="146"/>
      <c r="C114" s="119">
        <v>383</v>
      </c>
      <c r="D114" s="119"/>
      <c r="E114" s="120" t="s">
        <v>135</v>
      </c>
      <c r="F114" s="161">
        <v>11799.59</v>
      </c>
      <c r="G114" s="161">
        <v>0</v>
      </c>
      <c r="H114" s="161">
        <v>0</v>
      </c>
      <c r="I114" s="161">
        <v>0</v>
      </c>
      <c r="J114" s="161">
        <f t="shared" si="2"/>
        <v>0</v>
      </c>
      <c r="K114" s="161"/>
    </row>
    <row r="115" spans="1:11" ht="14.25" customHeight="1">
      <c r="A115" s="146"/>
      <c r="B115" s="146"/>
      <c r="C115" s="119"/>
      <c r="D115" s="119">
        <v>3831</v>
      </c>
      <c r="E115" s="120" t="s">
        <v>136</v>
      </c>
      <c r="F115" s="161">
        <v>11799.59</v>
      </c>
      <c r="G115" s="161"/>
      <c r="H115" s="161"/>
      <c r="I115" s="161">
        <v>0</v>
      </c>
      <c r="J115" s="161">
        <f t="shared" si="2"/>
        <v>0</v>
      </c>
      <c r="K115" s="161"/>
    </row>
    <row r="116" spans="1:11" ht="14.25" customHeight="1">
      <c r="A116" s="146"/>
      <c r="B116" s="146"/>
      <c r="C116" s="119">
        <v>386</v>
      </c>
      <c r="D116" s="119"/>
      <c r="E116" s="120" t="s">
        <v>115</v>
      </c>
      <c r="F116" s="161">
        <v>10000</v>
      </c>
      <c r="G116" s="161">
        <v>220000</v>
      </c>
      <c r="H116" s="161">
        <v>220000</v>
      </c>
      <c r="I116" s="161">
        <v>0</v>
      </c>
      <c r="J116" s="161">
        <f t="shared" si="2"/>
        <v>0</v>
      </c>
      <c r="K116" s="161">
        <f>I116/H116*100</f>
        <v>0</v>
      </c>
    </row>
    <row r="117" spans="1:11" ht="14.25" customHeight="1">
      <c r="A117" s="146"/>
      <c r="B117" s="146"/>
      <c r="C117" s="119"/>
      <c r="D117" s="119">
        <v>3861</v>
      </c>
      <c r="E117" s="120" t="s">
        <v>137</v>
      </c>
      <c r="F117" s="161">
        <v>10000</v>
      </c>
      <c r="G117" s="161"/>
      <c r="H117" s="161"/>
      <c r="I117" s="161">
        <v>0</v>
      </c>
      <c r="J117" s="161">
        <f t="shared" si="2"/>
        <v>0</v>
      </c>
      <c r="K117" s="161"/>
    </row>
    <row r="118" spans="1:11" ht="30" customHeight="1">
      <c r="A118" s="111"/>
      <c r="B118" s="111"/>
      <c r="C118" s="112"/>
      <c r="D118" s="112"/>
      <c r="E118" s="113" t="s">
        <v>41</v>
      </c>
      <c r="F118" s="114">
        <v>3544960.56</v>
      </c>
      <c r="G118" s="114">
        <v>10148700</v>
      </c>
      <c r="H118" s="114">
        <v>10148700</v>
      </c>
      <c r="I118" s="114">
        <f>I119</f>
        <v>1215217.86</v>
      </c>
      <c r="J118" s="100">
        <f aca="true" t="shared" si="3" ref="J118:J132">I118/F118*100</f>
        <v>34.2801517656377</v>
      </c>
      <c r="K118" s="101">
        <f>I118/H118*100</f>
        <v>11.974123385261167</v>
      </c>
    </row>
    <row r="119" spans="1:11" ht="14.25">
      <c r="A119" s="19">
        <v>4</v>
      </c>
      <c r="B119" s="10"/>
      <c r="C119" s="36"/>
      <c r="D119" s="36"/>
      <c r="E119" s="35" t="s">
        <v>42</v>
      </c>
      <c r="F119" s="34">
        <v>3544960.56</v>
      </c>
      <c r="G119" s="34">
        <v>10148700</v>
      </c>
      <c r="H119" s="34">
        <v>10148700</v>
      </c>
      <c r="I119" s="34">
        <f>I120+I123</f>
        <v>1215217.86</v>
      </c>
      <c r="J119" s="89">
        <f t="shared" si="3"/>
        <v>34.2801517656377</v>
      </c>
      <c r="K119" s="90">
        <f>I119/H119*100</f>
        <v>11.974123385261167</v>
      </c>
    </row>
    <row r="120" spans="1:11" s="436" customFormat="1" ht="14.25">
      <c r="A120" s="466"/>
      <c r="B120" s="467">
        <v>41</v>
      </c>
      <c r="C120" s="468"/>
      <c r="D120" s="468"/>
      <c r="E120" s="465" t="s">
        <v>43</v>
      </c>
      <c r="F120" s="433">
        <v>0</v>
      </c>
      <c r="G120" s="433">
        <v>450000</v>
      </c>
      <c r="H120" s="433">
        <v>450000</v>
      </c>
      <c r="I120" s="433">
        <f>SUM(I121:I121)</f>
        <v>0</v>
      </c>
      <c r="J120" s="434"/>
      <c r="K120" s="435">
        <f>I120/H120*100</f>
        <v>0</v>
      </c>
    </row>
    <row r="121" spans="1:11" ht="14.25">
      <c r="A121" s="10"/>
      <c r="B121" s="162"/>
      <c r="C121" s="163">
        <v>411</v>
      </c>
      <c r="D121" s="163"/>
      <c r="E121" s="156" t="s">
        <v>44</v>
      </c>
      <c r="F121" s="121">
        <v>0</v>
      </c>
      <c r="G121" s="121">
        <v>450000</v>
      </c>
      <c r="H121" s="121">
        <v>450000</v>
      </c>
      <c r="I121" s="121">
        <v>0</v>
      </c>
      <c r="J121" s="122"/>
      <c r="K121" s="227">
        <f>I121/H121*100</f>
        <v>0</v>
      </c>
    </row>
    <row r="122" spans="1:11" ht="14.25">
      <c r="A122" s="10"/>
      <c r="B122" s="162"/>
      <c r="C122" s="163"/>
      <c r="D122" s="163">
        <v>4111</v>
      </c>
      <c r="E122" s="156" t="s">
        <v>119</v>
      </c>
      <c r="F122" s="121">
        <v>0</v>
      </c>
      <c r="G122" s="121"/>
      <c r="H122" s="121"/>
      <c r="I122" s="121">
        <v>0</v>
      </c>
      <c r="J122" s="122"/>
      <c r="K122" s="123"/>
    </row>
    <row r="123" spans="1:11" s="436" customFormat="1" ht="15.75" customHeight="1">
      <c r="A123" s="466"/>
      <c r="B123" s="467">
        <v>42</v>
      </c>
      <c r="C123" s="468"/>
      <c r="D123" s="468"/>
      <c r="E123" s="465" t="s">
        <v>45</v>
      </c>
      <c r="F123" s="433">
        <v>3544960.56</v>
      </c>
      <c r="G123" s="433">
        <v>7223700</v>
      </c>
      <c r="H123" s="433">
        <v>7223700</v>
      </c>
      <c r="I123" s="433">
        <f>SUM(I124+I128+I131)</f>
        <v>1215217.86</v>
      </c>
      <c r="J123" s="434">
        <f t="shared" si="3"/>
        <v>34.2801517656377</v>
      </c>
      <c r="K123" s="435">
        <f>I123/H123*100</f>
        <v>16.822651272893392</v>
      </c>
    </row>
    <row r="124" spans="1:11" ht="14.25">
      <c r="A124" s="162"/>
      <c r="B124" s="162"/>
      <c r="C124" s="163">
        <v>421</v>
      </c>
      <c r="D124" s="163"/>
      <c r="E124" s="156" t="s">
        <v>46</v>
      </c>
      <c r="F124" s="121">
        <v>3501135.56</v>
      </c>
      <c r="G124" s="121">
        <v>5990000</v>
      </c>
      <c r="H124" s="121">
        <v>5990000</v>
      </c>
      <c r="I124" s="121">
        <f>SUM(I125:I127)</f>
        <v>893049.1100000001</v>
      </c>
      <c r="J124" s="167">
        <f t="shared" si="3"/>
        <v>25.507413086284497</v>
      </c>
      <c r="K124" s="227">
        <f>I124/H124*100</f>
        <v>14.90900016694491</v>
      </c>
    </row>
    <row r="125" spans="1:11" ht="14.25">
      <c r="A125" s="162"/>
      <c r="B125" s="162"/>
      <c r="C125" s="163"/>
      <c r="D125" s="163">
        <v>4212</v>
      </c>
      <c r="E125" s="156" t="s">
        <v>128</v>
      </c>
      <c r="F125" s="121">
        <v>77692.5</v>
      </c>
      <c r="G125" s="121"/>
      <c r="H125" s="121"/>
      <c r="I125" s="121">
        <v>478665.77</v>
      </c>
      <c r="J125" s="167">
        <f t="shared" si="3"/>
        <v>616.1029314283876</v>
      </c>
      <c r="K125" s="227"/>
    </row>
    <row r="126" spans="1:11" ht="14.25">
      <c r="A126" s="162"/>
      <c r="B126" s="162"/>
      <c r="C126" s="163"/>
      <c r="D126" s="163">
        <v>4213</v>
      </c>
      <c r="E126" s="156" t="s">
        <v>230</v>
      </c>
      <c r="F126" s="121">
        <v>2667504.73</v>
      </c>
      <c r="G126" s="121"/>
      <c r="H126" s="121"/>
      <c r="I126" s="121">
        <v>32901</v>
      </c>
      <c r="J126" s="167">
        <f t="shared" si="3"/>
        <v>1.2333998747960984</v>
      </c>
      <c r="K126" s="227"/>
    </row>
    <row r="127" spans="1:11" ht="14.25">
      <c r="A127" s="162"/>
      <c r="B127" s="162"/>
      <c r="C127" s="163"/>
      <c r="D127" s="163">
        <v>4214</v>
      </c>
      <c r="E127" s="156" t="s">
        <v>129</v>
      </c>
      <c r="F127" s="121">
        <v>755938.33</v>
      </c>
      <c r="G127" s="121"/>
      <c r="H127" s="121"/>
      <c r="I127" s="121">
        <v>381482.34</v>
      </c>
      <c r="J127" s="167">
        <f t="shared" si="3"/>
        <v>50.46474359885945</v>
      </c>
      <c r="K127" s="227"/>
    </row>
    <row r="128" spans="1:11" ht="14.25">
      <c r="A128" s="162"/>
      <c r="B128" s="162"/>
      <c r="C128" s="163">
        <v>422</v>
      </c>
      <c r="D128" s="163"/>
      <c r="E128" s="156" t="s">
        <v>47</v>
      </c>
      <c r="F128" s="121">
        <v>2700</v>
      </c>
      <c r="G128" s="121">
        <v>325000</v>
      </c>
      <c r="H128" s="121">
        <v>325000</v>
      </c>
      <c r="I128" s="121">
        <v>0</v>
      </c>
      <c r="J128" s="167">
        <f t="shared" si="3"/>
        <v>0</v>
      </c>
      <c r="K128" s="227">
        <f>I128/H128*100</f>
        <v>0</v>
      </c>
    </row>
    <row r="129" spans="1:11" ht="14.25">
      <c r="A129" s="162"/>
      <c r="B129" s="162"/>
      <c r="C129" s="163"/>
      <c r="D129" s="163">
        <v>4221</v>
      </c>
      <c r="E129" s="156" t="s">
        <v>134</v>
      </c>
      <c r="F129" s="121">
        <v>0</v>
      </c>
      <c r="G129" s="121"/>
      <c r="H129" s="121"/>
      <c r="I129" s="121">
        <v>0</v>
      </c>
      <c r="J129" s="167"/>
      <c r="K129" s="227"/>
    </row>
    <row r="130" spans="1:11" ht="14.25">
      <c r="A130" s="162"/>
      <c r="B130" s="162"/>
      <c r="C130" s="163"/>
      <c r="D130" s="163">
        <v>4227</v>
      </c>
      <c r="E130" s="156" t="s">
        <v>108</v>
      </c>
      <c r="F130" s="121">
        <v>2700</v>
      </c>
      <c r="G130" s="121"/>
      <c r="H130" s="121"/>
      <c r="I130" s="121">
        <v>0</v>
      </c>
      <c r="J130" s="167">
        <f t="shared" si="3"/>
        <v>0</v>
      </c>
      <c r="K130" s="227"/>
    </row>
    <row r="131" spans="1:11" ht="14.25">
      <c r="A131" s="164"/>
      <c r="B131" s="164"/>
      <c r="C131" s="165">
        <v>426</v>
      </c>
      <c r="D131" s="165"/>
      <c r="E131" s="166" t="s">
        <v>48</v>
      </c>
      <c r="F131" s="121">
        <v>41125</v>
      </c>
      <c r="G131" s="121">
        <v>908700</v>
      </c>
      <c r="H131" s="121">
        <v>908700</v>
      </c>
      <c r="I131" s="121">
        <v>322168.75</v>
      </c>
      <c r="J131" s="167">
        <f t="shared" si="3"/>
        <v>783.3890577507599</v>
      </c>
      <c r="K131" s="227">
        <f>I131/H131*100</f>
        <v>35.45380763728403</v>
      </c>
    </row>
    <row r="132" spans="1:11" ht="15" customHeight="1">
      <c r="A132" s="146"/>
      <c r="B132" s="146"/>
      <c r="C132" s="120"/>
      <c r="D132" s="120">
        <v>4264</v>
      </c>
      <c r="E132" s="120" t="s">
        <v>106</v>
      </c>
      <c r="F132" s="497">
        <v>41125</v>
      </c>
      <c r="G132" s="497"/>
      <c r="H132" s="497"/>
      <c r="I132" s="497">
        <v>322168.75</v>
      </c>
      <c r="J132" s="497">
        <f t="shared" si="3"/>
        <v>783.3890577507599</v>
      </c>
      <c r="K132" s="497"/>
    </row>
    <row r="133" spans="1:11" s="422" customFormat="1" ht="14.25">
      <c r="A133" s="421"/>
      <c r="B133" s="421">
        <v>45</v>
      </c>
      <c r="C133" s="421"/>
      <c r="D133" s="421"/>
      <c r="E133" s="423" t="s">
        <v>293</v>
      </c>
      <c r="F133" s="498">
        <v>0</v>
      </c>
      <c r="G133" s="450">
        <v>2475000</v>
      </c>
      <c r="H133" s="450">
        <v>2475000</v>
      </c>
      <c r="I133" s="450">
        <v>0</v>
      </c>
      <c r="J133" s="450"/>
      <c r="K133" s="450">
        <f>I133/H133*100</f>
        <v>0</v>
      </c>
    </row>
    <row r="134" spans="1:11" s="426" customFormat="1" ht="14.25">
      <c r="A134" s="414"/>
      <c r="B134" s="414"/>
      <c r="C134" s="424">
        <v>451</v>
      </c>
      <c r="D134" s="414"/>
      <c r="E134" s="425" t="s">
        <v>294</v>
      </c>
      <c r="F134" s="426">
        <v>0</v>
      </c>
      <c r="G134" s="427">
        <v>2450000</v>
      </c>
      <c r="H134" s="428">
        <v>2450000</v>
      </c>
      <c r="I134" s="427">
        <v>0</v>
      </c>
      <c r="J134" s="427"/>
      <c r="K134" s="427">
        <f>I134/H134*100</f>
        <v>0</v>
      </c>
    </row>
    <row r="135" spans="1:11" s="426" customFormat="1" ht="14.25">
      <c r="A135" s="414"/>
      <c r="B135" s="414"/>
      <c r="C135" s="414">
        <v>454</v>
      </c>
      <c r="D135" s="414"/>
      <c r="E135" s="425" t="s">
        <v>295</v>
      </c>
      <c r="F135" s="426">
        <v>0</v>
      </c>
      <c r="G135" s="427">
        <v>25000</v>
      </c>
      <c r="H135" s="428">
        <v>25000</v>
      </c>
      <c r="I135" s="427">
        <v>0</v>
      </c>
      <c r="J135" s="427"/>
      <c r="K135" s="427">
        <f>I135/H135*100</f>
        <v>0</v>
      </c>
    </row>
  </sheetData>
  <sheetProtection selectLockedCells="1" selectUnlockedCells="1"/>
  <mergeCells count="1">
    <mergeCell ref="A4:E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landscape" paperSize="9" scale="75" r:id="rId1"/>
  <rowBreaks count="3" manualBreakCount="3">
    <brk id="36" max="10" man="1"/>
    <brk id="75" max="10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="146" zoomScaleNormal="146" workbookViewId="0" topLeftCell="A70">
      <selection activeCell="G80" sqref="G80"/>
    </sheetView>
  </sheetViews>
  <sheetFormatPr defaultColWidth="9.140625" defaultRowHeight="15"/>
  <cols>
    <col min="1" max="1" width="4.8515625" style="579" customWidth="1"/>
    <col min="2" max="2" width="4.421875" style="579" customWidth="1"/>
    <col min="3" max="3" width="51.140625" style="579" customWidth="1"/>
    <col min="4" max="4" width="13.7109375" style="579" customWidth="1"/>
    <col min="5" max="6" width="12.7109375" style="579" customWidth="1"/>
    <col min="7" max="7" width="11.28125" style="579" customWidth="1"/>
    <col min="8" max="8" width="9.57421875" style="579" customWidth="1"/>
    <col min="9" max="9" width="8.7109375" style="579" customWidth="1"/>
    <col min="10" max="16384" width="9.140625" style="579" customWidth="1"/>
  </cols>
  <sheetData>
    <row r="1" spans="1:4" ht="13.5">
      <c r="A1" s="694" t="s">
        <v>171</v>
      </c>
      <c r="B1" s="695"/>
      <c r="C1" s="695"/>
      <c r="D1" s="639"/>
    </row>
    <row r="2" ht="2.25" customHeight="1"/>
    <row r="3" spans="1:9" ht="52.5" customHeight="1">
      <c r="A3" s="640" t="s">
        <v>5</v>
      </c>
      <c r="B3" s="641" t="s">
        <v>6</v>
      </c>
      <c r="C3" s="642" t="s">
        <v>141</v>
      </c>
      <c r="D3" s="643" t="s">
        <v>286</v>
      </c>
      <c r="E3" s="644" t="s">
        <v>287</v>
      </c>
      <c r="F3" s="644" t="s">
        <v>324</v>
      </c>
      <c r="G3" s="644" t="s">
        <v>289</v>
      </c>
      <c r="H3" s="644" t="s">
        <v>325</v>
      </c>
      <c r="I3" s="644" t="s">
        <v>326</v>
      </c>
    </row>
    <row r="4" spans="1:9" ht="9.75">
      <c r="A4" s="603"/>
      <c r="B4" s="740">
        <v>1</v>
      </c>
      <c r="C4" s="741"/>
      <c r="D4" s="645">
        <v>2</v>
      </c>
      <c r="E4" s="646">
        <v>3</v>
      </c>
      <c r="F4" s="646">
        <v>4</v>
      </c>
      <c r="G4" s="646">
        <v>5</v>
      </c>
      <c r="H4" s="615">
        <v>6</v>
      </c>
      <c r="I4" s="616">
        <v>7</v>
      </c>
    </row>
    <row r="5" spans="1:9" ht="13.5">
      <c r="A5" s="647"/>
      <c r="B5" s="648"/>
      <c r="C5" s="696" t="s">
        <v>158</v>
      </c>
      <c r="D5" s="618">
        <f>SUM(D7+D13+D17+D27)</f>
        <v>3439114.65</v>
      </c>
      <c r="E5" s="620">
        <f>SUM(E7+E13+E17+E23+E27)</f>
        <v>19400000</v>
      </c>
      <c r="F5" s="620">
        <f>SUM(F7+F13+F17+F23+F27)</f>
        <v>19400000</v>
      </c>
      <c r="G5" s="620">
        <f>SUM(G7+G13+G17+G23+G27)</f>
        <v>1647613.21</v>
      </c>
      <c r="H5" s="620">
        <f>G5/D5*100</f>
        <v>47.90806290799291</v>
      </c>
      <c r="I5" s="620">
        <f>G5/F5*100</f>
        <v>8.492851597938145</v>
      </c>
    </row>
    <row r="6" spans="1:9" ht="4.5" customHeight="1">
      <c r="A6" s="649"/>
      <c r="B6" s="650"/>
      <c r="C6" s="630"/>
      <c r="D6" s="635"/>
      <c r="E6" s="635"/>
      <c r="F6" s="635"/>
      <c r="G6" s="635"/>
      <c r="H6" s="635"/>
      <c r="I6" s="597"/>
    </row>
    <row r="7" spans="1:9" ht="9.75">
      <c r="A7" s="651"/>
      <c r="B7" s="652"/>
      <c r="C7" s="637" t="s">
        <v>142</v>
      </c>
      <c r="D7" s="624">
        <v>1542293.99</v>
      </c>
      <c r="E7" s="624">
        <f>SUM(E8)</f>
        <v>2746000</v>
      </c>
      <c r="F7" s="624">
        <f>SUM(F8)</f>
        <v>2746000</v>
      </c>
      <c r="G7" s="624">
        <f>SUM(G8)</f>
        <v>1282863.03</v>
      </c>
      <c r="H7" s="624">
        <f aca="true" t="shared" si="0" ref="H7:H60">G7/D7*100</f>
        <v>83.17889055639775</v>
      </c>
      <c r="I7" s="624">
        <f aca="true" t="shared" si="1" ref="I7:I66">G7/F7*100</f>
        <v>46.717517479970866</v>
      </c>
    </row>
    <row r="8" spans="1:9" ht="9.75">
      <c r="A8" s="653" t="s">
        <v>143</v>
      </c>
      <c r="B8" s="653"/>
      <c r="C8" s="637" t="s">
        <v>138</v>
      </c>
      <c r="D8" s="572">
        <v>152293.99</v>
      </c>
      <c r="E8" s="572">
        <f>SUM(E9:E11)</f>
        <v>2746000</v>
      </c>
      <c r="F8" s="572">
        <f>SUM(F9:F11)</f>
        <v>2746000</v>
      </c>
      <c r="G8" s="572">
        <f>SUM(G9:G11)</f>
        <v>1282863.03</v>
      </c>
      <c r="H8" s="572">
        <f t="shared" si="0"/>
        <v>842.3595901584823</v>
      </c>
      <c r="I8" s="572">
        <f t="shared" si="1"/>
        <v>46.717517479970866</v>
      </c>
    </row>
    <row r="9" spans="1:9" ht="9.75">
      <c r="A9" s="654"/>
      <c r="B9" s="654">
        <v>61</v>
      </c>
      <c r="C9" s="601" t="s">
        <v>8</v>
      </c>
      <c r="D9" s="578">
        <v>1475993.59</v>
      </c>
      <c r="E9" s="578">
        <v>2610000</v>
      </c>
      <c r="F9" s="578">
        <v>2610000</v>
      </c>
      <c r="G9" s="578">
        <v>1261712.01</v>
      </c>
      <c r="H9" s="560">
        <f t="shared" si="0"/>
        <v>85.48221472967236</v>
      </c>
      <c r="I9" s="560">
        <f t="shared" si="1"/>
        <v>48.34145632183908</v>
      </c>
    </row>
    <row r="10" spans="1:9" ht="9.75">
      <c r="A10" s="654"/>
      <c r="B10" s="654">
        <v>64</v>
      </c>
      <c r="C10" s="601" t="s">
        <v>15</v>
      </c>
      <c r="D10" s="578">
        <v>64254.03</v>
      </c>
      <c r="E10" s="578">
        <v>101000</v>
      </c>
      <c r="F10" s="578">
        <v>101000</v>
      </c>
      <c r="G10" s="578">
        <v>8297.96</v>
      </c>
      <c r="H10" s="560">
        <f t="shared" si="0"/>
        <v>12.914302807154662</v>
      </c>
      <c r="I10" s="560">
        <f t="shared" si="1"/>
        <v>8.21580198019802</v>
      </c>
    </row>
    <row r="11" spans="1:9" ht="20.25">
      <c r="A11" s="655"/>
      <c r="B11" s="655">
        <v>65</v>
      </c>
      <c r="C11" s="656" t="s">
        <v>18</v>
      </c>
      <c r="D11" s="657">
        <v>2046.37</v>
      </c>
      <c r="E11" s="657">
        <v>35000</v>
      </c>
      <c r="F11" s="657">
        <v>35000</v>
      </c>
      <c r="G11" s="658">
        <v>12853.06</v>
      </c>
      <c r="H11" s="659">
        <f t="shared" si="0"/>
        <v>628.0907167325557</v>
      </c>
      <c r="I11" s="659">
        <f t="shared" si="1"/>
        <v>36.723028571428564</v>
      </c>
    </row>
    <row r="12" spans="1:9" ht="7.5" customHeight="1">
      <c r="A12" s="660"/>
      <c r="B12" s="661"/>
      <c r="C12" s="630"/>
      <c r="D12" s="599"/>
      <c r="E12" s="599"/>
      <c r="F12" s="599"/>
      <c r="G12" s="599"/>
      <c r="H12" s="599"/>
      <c r="I12" s="575"/>
    </row>
    <row r="13" spans="1:9" ht="9.75">
      <c r="A13" s="662"/>
      <c r="B13" s="663"/>
      <c r="C13" s="637" t="s">
        <v>144</v>
      </c>
      <c r="D13" s="624">
        <v>1762208.7</v>
      </c>
      <c r="E13" s="624">
        <f>SUM(E14)</f>
        <v>16149000</v>
      </c>
      <c r="F13" s="624">
        <f>SUM(F14)</f>
        <v>16149000</v>
      </c>
      <c r="G13" s="624">
        <f>SUM(G14)</f>
        <v>209203.74</v>
      </c>
      <c r="H13" s="624">
        <f t="shared" si="0"/>
        <v>11.871677855182533</v>
      </c>
      <c r="I13" s="624">
        <f t="shared" si="1"/>
        <v>1.2954594092513467</v>
      </c>
    </row>
    <row r="14" spans="1:9" ht="9.75">
      <c r="A14" s="653" t="s">
        <v>143</v>
      </c>
      <c r="B14" s="653"/>
      <c r="C14" s="637" t="s">
        <v>138</v>
      </c>
      <c r="D14" s="572">
        <v>1762208.7</v>
      </c>
      <c r="E14" s="572">
        <f>SUM(E15:E15)</f>
        <v>16149000</v>
      </c>
      <c r="F14" s="572">
        <f>SUM(F15:F15)</f>
        <v>16149000</v>
      </c>
      <c r="G14" s="572">
        <f>SUM(G15:G15)</f>
        <v>209203.74</v>
      </c>
      <c r="H14" s="572">
        <f t="shared" si="0"/>
        <v>11.871677855182533</v>
      </c>
      <c r="I14" s="572">
        <f t="shared" si="1"/>
        <v>1.2954594092513467</v>
      </c>
    </row>
    <row r="15" spans="1:9" ht="9.75">
      <c r="A15" s="654"/>
      <c r="B15" s="654">
        <v>63</v>
      </c>
      <c r="C15" s="601" t="s">
        <v>12</v>
      </c>
      <c r="D15" s="578">
        <v>1762208.7</v>
      </c>
      <c r="E15" s="578">
        <v>16149000</v>
      </c>
      <c r="F15" s="578">
        <v>16149000</v>
      </c>
      <c r="G15" s="578">
        <v>209203.74</v>
      </c>
      <c r="H15" s="578">
        <f t="shared" si="0"/>
        <v>11.871677855182533</v>
      </c>
      <c r="I15" s="578">
        <f t="shared" si="1"/>
        <v>1.2954594092513467</v>
      </c>
    </row>
    <row r="16" spans="1:9" ht="10.5" customHeight="1">
      <c r="A16" s="660"/>
      <c r="B16" s="650"/>
      <c r="C16" s="635"/>
      <c r="D16" s="599"/>
      <c r="E16" s="599"/>
      <c r="F16" s="599"/>
      <c r="G16" s="599"/>
      <c r="H16" s="599"/>
      <c r="I16" s="575"/>
    </row>
    <row r="17" spans="1:9" ht="9.75">
      <c r="A17" s="662"/>
      <c r="B17" s="663"/>
      <c r="C17" s="664" t="s">
        <v>145</v>
      </c>
      <c r="D17" s="624">
        <v>134611.96</v>
      </c>
      <c r="E17" s="624">
        <f>SUM(E18)</f>
        <v>390000</v>
      </c>
      <c r="F17" s="624">
        <f>SUM(F18)</f>
        <v>390000</v>
      </c>
      <c r="G17" s="624">
        <f>SUM(G18)</f>
        <v>155546.44</v>
      </c>
      <c r="H17" s="624">
        <f t="shared" si="0"/>
        <v>115.55172363584931</v>
      </c>
      <c r="I17" s="624">
        <f t="shared" si="1"/>
        <v>39.88370256410256</v>
      </c>
    </row>
    <row r="18" spans="1:9" ht="9.75">
      <c r="A18" s="653" t="s">
        <v>143</v>
      </c>
      <c r="B18" s="653"/>
      <c r="C18" s="664" t="s">
        <v>138</v>
      </c>
      <c r="D18" s="624">
        <v>134611.96</v>
      </c>
      <c r="E18" s="624">
        <f>SUM(E19:E21)</f>
        <v>390000</v>
      </c>
      <c r="F18" s="624">
        <f>SUM(F19:F21)</f>
        <v>390000</v>
      </c>
      <c r="G18" s="624">
        <f>SUM(G19:G21)</f>
        <v>155546.44</v>
      </c>
      <c r="H18" s="624">
        <f t="shared" si="0"/>
        <v>115.55172363584931</v>
      </c>
      <c r="I18" s="624">
        <f t="shared" si="1"/>
        <v>39.88370256410256</v>
      </c>
    </row>
    <row r="19" spans="1:9" ht="9.75">
      <c r="A19" s="654"/>
      <c r="B19" s="654">
        <v>64</v>
      </c>
      <c r="C19" s="601" t="s">
        <v>15</v>
      </c>
      <c r="D19" s="578">
        <v>4242.77</v>
      </c>
      <c r="E19" s="578">
        <v>15000</v>
      </c>
      <c r="F19" s="578">
        <v>15000</v>
      </c>
      <c r="G19" s="578">
        <v>0</v>
      </c>
      <c r="H19" s="578">
        <f t="shared" si="0"/>
        <v>0</v>
      </c>
      <c r="I19" s="578">
        <f t="shared" si="1"/>
        <v>0</v>
      </c>
    </row>
    <row r="20" spans="1:9" ht="20.25">
      <c r="A20" s="654"/>
      <c r="B20" s="654">
        <v>65</v>
      </c>
      <c r="C20" s="656" t="s">
        <v>18</v>
      </c>
      <c r="D20" s="578">
        <v>130369.19</v>
      </c>
      <c r="E20" s="578">
        <v>370000</v>
      </c>
      <c r="F20" s="578">
        <v>370000</v>
      </c>
      <c r="G20" s="665">
        <v>154079.77</v>
      </c>
      <c r="H20" s="578">
        <f t="shared" si="0"/>
        <v>118.18725728065043</v>
      </c>
      <c r="I20" s="578">
        <f t="shared" si="1"/>
        <v>41.643181081081075</v>
      </c>
    </row>
    <row r="21" spans="1:9" ht="9.75">
      <c r="A21" s="654"/>
      <c r="B21" s="654" t="s">
        <v>343</v>
      </c>
      <c r="C21" s="656" t="s">
        <v>291</v>
      </c>
      <c r="D21" s="578">
        <v>0</v>
      </c>
      <c r="E21" s="578">
        <v>5000</v>
      </c>
      <c r="F21" s="578">
        <v>5000</v>
      </c>
      <c r="G21" s="665">
        <v>1466.67</v>
      </c>
      <c r="H21" s="578"/>
      <c r="I21" s="578">
        <f t="shared" si="1"/>
        <v>29.333400000000005</v>
      </c>
    </row>
    <row r="22" spans="1:9" ht="8.25" customHeight="1">
      <c r="A22" s="654"/>
      <c r="B22" s="654"/>
      <c r="C22" s="656"/>
      <c r="D22" s="578"/>
      <c r="E22" s="578"/>
      <c r="F22" s="578"/>
      <c r="G22" s="665"/>
      <c r="H22" s="578"/>
      <c r="I22" s="578"/>
    </row>
    <row r="23" spans="1:9" ht="9.75">
      <c r="A23" s="662"/>
      <c r="B23" s="663"/>
      <c r="C23" s="664" t="s">
        <v>344</v>
      </c>
      <c r="D23" s="572">
        <v>0</v>
      </c>
      <c r="E23" s="572">
        <f>SUM(E24)</f>
        <v>15000</v>
      </c>
      <c r="F23" s="572">
        <f>SUM(F24)</f>
        <v>15000</v>
      </c>
      <c r="G23" s="666">
        <v>0</v>
      </c>
      <c r="H23" s="572"/>
      <c r="I23" s="572">
        <f t="shared" si="1"/>
        <v>0</v>
      </c>
    </row>
    <row r="24" spans="1:9" ht="9.75">
      <c r="A24" s="653" t="s">
        <v>143</v>
      </c>
      <c r="B24" s="653"/>
      <c r="C24" s="664" t="s">
        <v>138</v>
      </c>
      <c r="D24" s="578">
        <v>0</v>
      </c>
      <c r="E24" s="578">
        <f>SUM(E25)</f>
        <v>15000</v>
      </c>
      <c r="F24" s="578">
        <f>SUM(F25)</f>
        <v>15000</v>
      </c>
      <c r="G24" s="665">
        <v>0</v>
      </c>
      <c r="H24" s="578"/>
      <c r="I24" s="578">
        <f t="shared" si="1"/>
        <v>0</v>
      </c>
    </row>
    <row r="25" spans="1:9" ht="9.75">
      <c r="A25" s="654"/>
      <c r="B25" s="654">
        <v>66</v>
      </c>
      <c r="C25" s="656" t="s">
        <v>121</v>
      </c>
      <c r="D25" s="578">
        <v>0</v>
      </c>
      <c r="E25" s="578">
        <v>15000</v>
      </c>
      <c r="F25" s="578">
        <v>15000</v>
      </c>
      <c r="G25" s="578">
        <v>0</v>
      </c>
      <c r="H25" s="578"/>
      <c r="I25" s="578">
        <f t="shared" si="1"/>
        <v>0</v>
      </c>
    </row>
    <row r="26" spans="1:9" ht="8.25" customHeight="1">
      <c r="A26" s="660"/>
      <c r="B26" s="661"/>
      <c r="C26" s="635"/>
      <c r="D26" s="599"/>
      <c r="E26" s="599"/>
      <c r="F26" s="599"/>
      <c r="G26" s="599"/>
      <c r="H26" s="599"/>
      <c r="I26" s="575"/>
    </row>
    <row r="27" spans="1:9" ht="9.75">
      <c r="A27" s="653"/>
      <c r="B27" s="653"/>
      <c r="C27" s="637" t="s">
        <v>186</v>
      </c>
      <c r="D27" s="572">
        <v>0</v>
      </c>
      <c r="E27" s="572">
        <v>100000</v>
      </c>
      <c r="F27" s="572">
        <v>100000</v>
      </c>
      <c r="G27" s="572">
        <v>0</v>
      </c>
      <c r="H27" s="572"/>
      <c r="I27" s="572">
        <f t="shared" si="1"/>
        <v>0</v>
      </c>
    </row>
    <row r="28" spans="1:9" ht="9.75">
      <c r="A28" s="653" t="s">
        <v>187</v>
      </c>
      <c r="B28" s="653"/>
      <c r="C28" s="637" t="s">
        <v>177</v>
      </c>
      <c r="D28" s="572">
        <v>0</v>
      </c>
      <c r="E28" s="572">
        <v>100000</v>
      </c>
      <c r="F28" s="572">
        <v>100000</v>
      </c>
      <c r="G28" s="572">
        <v>0</v>
      </c>
      <c r="H28" s="572"/>
      <c r="I28" s="572">
        <f t="shared" si="1"/>
        <v>0</v>
      </c>
    </row>
    <row r="29" spans="1:9" ht="9.75">
      <c r="A29" s="654"/>
      <c r="B29" s="654" t="s">
        <v>188</v>
      </c>
      <c r="C29" s="601" t="s">
        <v>178</v>
      </c>
      <c r="D29" s="578">
        <v>0</v>
      </c>
      <c r="E29" s="578">
        <v>100000</v>
      </c>
      <c r="F29" s="578">
        <v>100000</v>
      </c>
      <c r="G29" s="578">
        <v>0</v>
      </c>
      <c r="H29" s="578"/>
      <c r="I29" s="578">
        <f t="shared" si="1"/>
        <v>0</v>
      </c>
    </row>
    <row r="30" spans="1:9" ht="8.25" customHeight="1">
      <c r="A30" s="667"/>
      <c r="B30" s="667"/>
      <c r="C30" s="630"/>
      <c r="D30" s="598"/>
      <c r="E30" s="598"/>
      <c r="F30" s="598"/>
      <c r="G30" s="598"/>
      <c r="H30" s="598"/>
      <c r="I30" s="598"/>
    </row>
    <row r="31" spans="1:9" ht="3" customHeight="1">
      <c r="A31" s="667"/>
      <c r="B31" s="667"/>
      <c r="C31" s="630"/>
      <c r="D31" s="598"/>
      <c r="E31" s="598"/>
      <c r="F31" s="598"/>
      <c r="G31" s="598"/>
      <c r="H31" s="598"/>
      <c r="I31" s="598"/>
    </row>
    <row r="32" spans="4:9" ht="2.25" customHeight="1">
      <c r="D32" s="668"/>
      <c r="E32" s="668"/>
      <c r="F32" s="668"/>
      <c r="G32" s="668"/>
      <c r="H32" s="668"/>
      <c r="I32" s="668"/>
    </row>
    <row r="33" spans="1:9" ht="13.5">
      <c r="A33" s="669"/>
      <c r="B33" s="632"/>
      <c r="C33" s="697" t="s">
        <v>159</v>
      </c>
      <c r="D33" s="620">
        <f>SUM(D35+D47+D58+D64)</f>
        <v>4640155.51</v>
      </c>
      <c r="E33" s="620">
        <f>SUM(E35+E47+E58+E64)</f>
        <v>13740000</v>
      </c>
      <c r="F33" s="620">
        <f>SUM(F35+F47+F58+F64)</f>
        <v>13740000</v>
      </c>
      <c r="G33" s="620">
        <f>SUM(G35+G47+G58+G64)</f>
        <v>2513896.3200000003</v>
      </c>
      <c r="H33" s="620">
        <f t="shared" si="0"/>
        <v>54.17698425370232</v>
      </c>
      <c r="I33" s="620">
        <f t="shared" si="1"/>
        <v>18.29618864628821</v>
      </c>
    </row>
    <row r="34" spans="1:9" ht="3" customHeight="1">
      <c r="A34" s="603"/>
      <c r="B34" s="670"/>
      <c r="C34" s="670"/>
      <c r="D34" s="596"/>
      <c r="E34" s="596"/>
      <c r="F34" s="596"/>
      <c r="G34" s="596"/>
      <c r="H34" s="596"/>
      <c r="I34" s="569"/>
    </row>
    <row r="35" spans="1:9" ht="9.75">
      <c r="A35" s="671"/>
      <c r="B35" s="652"/>
      <c r="C35" s="672" t="s">
        <v>142</v>
      </c>
      <c r="D35" s="624">
        <v>870029.56</v>
      </c>
      <c r="E35" s="624">
        <f>SUM(E36+E44)</f>
        <v>2662300</v>
      </c>
      <c r="F35" s="624">
        <f>SUM(F36+F44)</f>
        <v>2662300</v>
      </c>
      <c r="G35" s="624">
        <f>SUM(G36+G44)</f>
        <v>983791.99</v>
      </c>
      <c r="H35" s="624">
        <f t="shared" si="0"/>
        <v>113.07569710619947</v>
      </c>
      <c r="I35" s="624">
        <f t="shared" si="1"/>
        <v>36.952709687112645</v>
      </c>
    </row>
    <row r="36" spans="1:9" ht="9.75">
      <c r="A36" s="673">
        <v>3</v>
      </c>
      <c r="B36" s="653"/>
      <c r="C36" s="621" t="s">
        <v>24</v>
      </c>
      <c r="D36" s="572">
        <v>870029.56</v>
      </c>
      <c r="E36" s="572">
        <f>SUM(E37:E43)</f>
        <v>2467300</v>
      </c>
      <c r="F36" s="572">
        <f>SUM(F37:F43)</f>
        <v>2467300</v>
      </c>
      <c r="G36" s="572">
        <f>SUM(G37:G43)</f>
        <v>861622.24</v>
      </c>
      <c r="H36" s="572">
        <f t="shared" si="0"/>
        <v>99.03367421217274</v>
      </c>
      <c r="I36" s="572">
        <f t="shared" si="1"/>
        <v>34.92166497791108</v>
      </c>
    </row>
    <row r="37" spans="1:9" ht="9.75">
      <c r="A37" s="673"/>
      <c r="B37" s="601">
        <v>31</v>
      </c>
      <c r="C37" s="597" t="s">
        <v>25</v>
      </c>
      <c r="D37" s="578">
        <v>135340.3</v>
      </c>
      <c r="E37" s="578">
        <v>308000</v>
      </c>
      <c r="F37" s="578">
        <v>308000</v>
      </c>
      <c r="G37" s="578">
        <v>142474.55</v>
      </c>
      <c r="H37" s="578">
        <f t="shared" si="0"/>
        <v>105.27134194323496</v>
      </c>
      <c r="I37" s="578">
        <f t="shared" si="1"/>
        <v>46.25797077922078</v>
      </c>
    </row>
    <row r="38" spans="1:9" ht="9.75">
      <c r="A38" s="673"/>
      <c r="B38" s="601">
        <v>32</v>
      </c>
      <c r="C38" s="674" t="s">
        <v>29</v>
      </c>
      <c r="D38" s="578">
        <v>335219.51</v>
      </c>
      <c r="E38" s="578">
        <v>598000</v>
      </c>
      <c r="F38" s="578">
        <v>598000</v>
      </c>
      <c r="G38" s="578">
        <v>339380.73</v>
      </c>
      <c r="H38" s="578">
        <f t="shared" si="0"/>
        <v>101.2413418300146</v>
      </c>
      <c r="I38" s="578">
        <f t="shared" si="1"/>
        <v>56.7526304347826</v>
      </c>
    </row>
    <row r="39" spans="1:9" ht="9.75">
      <c r="A39" s="673"/>
      <c r="B39" s="601">
        <v>34</v>
      </c>
      <c r="C39" s="674" t="s">
        <v>35</v>
      </c>
      <c r="D39" s="578">
        <v>28162.19</v>
      </c>
      <c r="E39" s="578">
        <v>95000</v>
      </c>
      <c r="F39" s="578">
        <v>95000</v>
      </c>
      <c r="G39" s="578">
        <v>48620.07</v>
      </c>
      <c r="H39" s="578">
        <f t="shared" si="0"/>
        <v>172.64307214744306</v>
      </c>
      <c r="I39" s="578">
        <f t="shared" si="1"/>
        <v>51.179021052631576</v>
      </c>
    </row>
    <row r="40" spans="1:9" ht="9.75">
      <c r="A40" s="673"/>
      <c r="B40" s="601">
        <v>35</v>
      </c>
      <c r="C40" s="674" t="s">
        <v>123</v>
      </c>
      <c r="D40" s="578">
        <v>158677.36</v>
      </c>
      <c r="E40" s="578">
        <v>450000</v>
      </c>
      <c r="F40" s="578">
        <v>450000</v>
      </c>
      <c r="G40" s="578">
        <v>48225.15</v>
      </c>
      <c r="H40" s="578">
        <f t="shared" si="0"/>
        <v>30.39195383638851</v>
      </c>
      <c r="I40" s="578">
        <f t="shared" si="1"/>
        <v>10.7167</v>
      </c>
    </row>
    <row r="41" spans="1:9" ht="9.75">
      <c r="A41" s="673"/>
      <c r="B41" s="601">
        <v>36</v>
      </c>
      <c r="C41" s="674" t="s">
        <v>182</v>
      </c>
      <c r="D41" s="578">
        <v>488</v>
      </c>
      <c r="E41" s="578">
        <v>10000</v>
      </c>
      <c r="F41" s="578">
        <v>10000</v>
      </c>
      <c r="G41" s="578">
        <v>0</v>
      </c>
      <c r="H41" s="578">
        <f t="shared" si="0"/>
        <v>0</v>
      </c>
      <c r="I41" s="578">
        <f t="shared" si="1"/>
        <v>0</v>
      </c>
    </row>
    <row r="42" spans="1:9" ht="9.75">
      <c r="A42" s="673"/>
      <c r="B42" s="601">
        <v>37</v>
      </c>
      <c r="C42" s="675" t="s">
        <v>37</v>
      </c>
      <c r="D42" s="578">
        <v>63605.5</v>
      </c>
      <c r="E42" s="578">
        <v>224000</v>
      </c>
      <c r="F42" s="578">
        <v>224000</v>
      </c>
      <c r="G42" s="578">
        <v>112032.38</v>
      </c>
      <c r="H42" s="578">
        <f t="shared" si="0"/>
        <v>176.13630896699186</v>
      </c>
      <c r="I42" s="578">
        <f t="shared" si="1"/>
        <v>50.014455357142865</v>
      </c>
    </row>
    <row r="43" spans="1:9" ht="9.75">
      <c r="A43" s="676"/>
      <c r="B43" s="677">
        <v>38</v>
      </c>
      <c r="C43" s="678" t="s">
        <v>39</v>
      </c>
      <c r="D43" s="657">
        <v>148536.7</v>
      </c>
      <c r="E43" s="657">
        <v>782300</v>
      </c>
      <c r="F43" s="657">
        <v>782300</v>
      </c>
      <c r="G43" s="657">
        <v>170889.36</v>
      </c>
      <c r="H43" s="657">
        <f t="shared" si="0"/>
        <v>115.04857722030984</v>
      </c>
      <c r="I43" s="657">
        <f t="shared" si="1"/>
        <v>21.84447910008948</v>
      </c>
    </row>
    <row r="44" spans="1:9" ht="9.75">
      <c r="A44" s="673">
        <v>4</v>
      </c>
      <c r="B44" s="637"/>
      <c r="C44" s="679" t="s">
        <v>42</v>
      </c>
      <c r="D44" s="572">
        <f>SUM(D45:D45)</f>
        <v>0</v>
      </c>
      <c r="E44" s="572">
        <f>SUM(E45:E45)</f>
        <v>195000</v>
      </c>
      <c r="F44" s="572">
        <f>SUM(F45:F45)</f>
        <v>195000</v>
      </c>
      <c r="G44" s="572">
        <f>SUM(G45:G45)</f>
        <v>122169.75</v>
      </c>
      <c r="H44" s="572"/>
      <c r="I44" s="572">
        <f t="shared" si="1"/>
        <v>62.65115384615385</v>
      </c>
    </row>
    <row r="45" spans="1:9" ht="12" customHeight="1">
      <c r="A45" s="673"/>
      <c r="B45" s="601">
        <v>42</v>
      </c>
      <c r="C45" s="601" t="s">
        <v>45</v>
      </c>
      <c r="D45" s="578">
        <v>0</v>
      </c>
      <c r="E45" s="578">
        <v>195000</v>
      </c>
      <c r="F45" s="578">
        <v>195000</v>
      </c>
      <c r="G45" s="578">
        <v>122169.75</v>
      </c>
      <c r="H45" s="578"/>
      <c r="I45" s="578">
        <f t="shared" si="1"/>
        <v>62.65115384615385</v>
      </c>
    </row>
    <row r="46" spans="1:9" ht="4.5" customHeight="1">
      <c r="A46" s="680"/>
      <c r="B46" s="635"/>
      <c r="C46" s="635"/>
      <c r="D46" s="599"/>
      <c r="E46" s="599"/>
      <c r="F46" s="599"/>
      <c r="G46" s="599"/>
      <c r="H46" s="599"/>
      <c r="I46" s="575"/>
    </row>
    <row r="47" spans="1:9" ht="9.75">
      <c r="A47" s="681"/>
      <c r="B47" s="663"/>
      <c r="C47" s="672" t="s">
        <v>146</v>
      </c>
      <c r="D47" s="624">
        <v>3632454.65</v>
      </c>
      <c r="E47" s="624">
        <f>SUM(E48+E53)</f>
        <v>10426700</v>
      </c>
      <c r="F47" s="624">
        <f>SUM(F48+F53)</f>
        <v>10426700</v>
      </c>
      <c r="G47" s="624">
        <f>SUM(G48+G53)</f>
        <v>1190885.61</v>
      </c>
      <c r="H47" s="624">
        <f t="shared" si="0"/>
        <v>32.78459677397487</v>
      </c>
      <c r="I47" s="624">
        <f t="shared" si="1"/>
        <v>11.421500666557973</v>
      </c>
    </row>
    <row r="48" spans="1:9" ht="9.75">
      <c r="A48" s="673">
        <v>3</v>
      </c>
      <c r="B48" s="653"/>
      <c r="C48" s="621" t="s">
        <v>24</v>
      </c>
      <c r="D48" s="572">
        <v>87494.09</v>
      </c>
      <c r="E48" s="572">
        <f>SUM(E49:E52)</f>
        <v>594000</v>
      </c>
      <c r="F48" s="572">
        <f>SUM(F49:F52)</f>
        <v>594000</v>
      </c>
      <c r="G48" s="572">
        <f>SUM(G49:G52)</f>
        <v>98837.5</v>
      </c>
      <c r="H48" s="572">
        <f t="shared" si="0"/>
        <v>112.96477282065567</v>
      </c>
      <c r="I48" s="572">
        <f t="shared" si="1"/>
        <v>16.639309764309765</v>
      </c>
    </row>
    <row r="49" spans="1:9" ht="9.75">
      <c r="A49" s="673"/>
      <c r="B49" s="601">
        <v>31</v>
      </c>
      <c r="C49" s="597" t="s">
        <v>139</v>
      </c>
      <c r="D49" s="578">
        <v>13001.38</v>
      </c>
      <c r="E49" s="578">
        <v>91000</v>
      </c>
      <c r="F49" s="578">
        <v>91000</v>
      </c>
      <c r="G49" s="578">
        <v>0</v>
      </c>
      <c r="H49" s="578">
        <f t="shared" si="0"/>
        <v>0</v>
      </c>
      <c r="I49" s="578">
        <f t="shared" si="1"/>
        <v>0</v>
      </c>
    </row>
    <row r="50" spans="1:9" ht="9.75">
      <c r="A50" s="673"/>
      <c r="B50" s="601">
        <v>32</v>
      </c>
      <c r="C50" s="597" t="s">
        <v>29</v>
      </c>
      <c r="D50" s="578">
        <v>52693.12</v>
      </c>
      <c r="E50" s="578">
        <v>443000</v>
      </c>
      <c r="F50" s="578">
        <v>443000</v>
      </c>
      <c r="G50" s="578">
        <v>98837.5</v>
      </c>
      <c r="H50" s="578">
        <f t="shared" si="0"/>
        <v>187.5719258984854</v>
      </c>
      <c r="I50" s="578">
        <f t="shared" si="1"/>
        <v>22.310948081264108</v>
      </c>
    </row>
    <row r="51" spans="1:9" ht="9.75" customHeight="1">
      <c r="A51" s="673"/>
      <c r="B51" s="601">
        <v>37</v>
      </c>
      <c r="C51" s="675" t="s">
        <v>37</v>
      </c>
      <c r="D51" s="578">
        <v>0</v>
      </c>
      <c r="E51" s="578">
        <v>10000</v>
      </c>
      <c r="F51" s="578">
        <v>10000</v>
      </c>
      <c r="G51" s="578">
        <v>0</v>
      </c>
      <c r="H51" s="578"/>
      <c r="I51" s="578">
        <f t="shared" si="1"/>
        <v>0</v>
      </c>
    </row>
    <row r="52" spans="1:9" ht="9.75">
      <c r="A52" s="673"/>
      <c r="B52" s="601">
        <v>38</v>
      </c>
      <c r="C52" s="678" t="s">
        <v>39</v>
      </c>
      <c r="D52" s="578">
        <v>21799.59</v>
      </c>
      <c r="E52" s="578">
        <v>50000</v>
      </c>
      <c r="F52" s="578">
        <v>50000</v>
      </c>
      <c r="G52" s="578">
        <v>0</v>
      </c>
      <c r="H52" s="578">
        <f t="shared" si="0"/>
        <v>0</v>
      </c>
      <c r="I52" s="578">
        <f t="shared" si="1"/>
        <v>0</v>
      </c>
    </row>
    <row r="53" spans="1:9" ht="9.75">
      <c r="A53" s="673">
        <v>4</v>
      </c>
      <c r="B53" s="637"/>
      <c r="C53" s="682" t="s">
        <v>42</v>
      </c>
      <c r="D53" s="572">
        <v>3544960.56</v>
      </c>
      <c r="E53" s="572">
        <f>SUM(E54:E56)</f>
        <v>9832700</v>
      </c>
      <c r="F53" s="572">
        <f>SUM(F54:F56)</f>
        <v>9832700</v>
      </c>
      <c r="G53" s="572">
        <f>SUM(G54:G56)</f>
        <v>1092048.11</v>
      </c>
      <c r="H53" s="572">
        <f t="shared" si="0"/>
        <v>30.805649076107073</v>
      </c>
      <c r="I53" s="572">
        <f t="shared" si="1"/>
        <v>11.106289320329108</v>
      </c>
    </row>
    <row r="54" spans="1:9" ht="9.75">
      <c r="A54" s="676"/>
      <c r="B54" s="601">
        <v>41</v>
      </c>
      <c r="C54" s="597" t="s">
        <v>43</v>
      </c>
      <c r="D54" s="657">
        <v>0</v>
      </c>
      <c r="E54" s="657">
        <v>350000</v>
      </c>
      <c r="F54" s="657">
        <v>350000</v>
      </c>
      <c r="G54" s="657">
        <v>0</v>
      </c>
      <c r="H54" s="657"/>
      <c r="I54" s="657">
        <f t="shared" si="1"/>
        <v>0</v>
      </c>
    </row>
    <row r="55" spans="1:9" ht="9.75">
      <c r="A55" s="676"/>
      <c r="B55" s="677">
        <v>42</v>
      </c>
      <c r="C55" s="683" t="s">
        <v>45</v>
      </c>
      <c r="D55" s="657">
        <v>3544960.56</v>
      </c>
      <c r="E55" s="657">
        <v>7007700</v>
      </c>
      <c r="F55" s="657">
        <v>7007700</v>
      </c>
      <c r="G55" s="657">
        <v>1092048.11</v>
      </c>
      <c r="H55" s="657">
        <f t="shared" si="0"/>
        <v>30.805649076107073</v>
      </c>
      <c r="I55" s="657">
        <f t="shared" si="1"/>
        <v>15.583545385789918</v>
      </c>
    </row>
    <row r="56" spans="1:9" ht="9.75">
      <c r="A56" s="673"/>
      <c r="B56" s="601">
        <v>45</v>
      </c>
      <c r="C56" s="601" t="s">
        <v>333</v>
      </c>
      <c r="D56" s="578"/>
      <c r="E56" s="578">
        <v>2475000</v>
      </c>
      <c r="F56" s="578">
        <v>2475000</v>
      </c>
      <c r="G56" s="578">
        <v>0</v>
      </c>
      <c r="H56" s="578"/>
      <c r="I56" s="578">
        <f t="shared" si="1"/>
        <v>0</v>
      </c>
    </row>
    <row r="57" spans="1:9" ht="5.25" customHeight="1">
      <c r="A57" s="680"/>
      <c r="B57" s="635"/>
      <c r="C57" s="635"/>
      <c r="D57" s="599"/>
      <c r="E57" s="599"/>
      <c r="F57" s="599"/>
      <c r="G57" s="599"/>
      <c r="H57" s="599"/>
      <c r="I57" s="575"/>
    </row>
    <row r="58" spans="1:9" ht="9.75">
      <c r="A58" s="681"/>
      <c r="B58" s="663"/>
      <c r="C58" s="672" t="s">
        <v>147</v>
      </c>
      <c r="D58" s="624">
        <v>137671.3</v>
      </c>
      <c r="E58" s="624">
        <f>SUM(E59+E61)</f>
        <v>551000</v>
      </c>
      <c r="F58" s="624">
        <f>SUM(F59+F61)</f>
        <v>551000</v>
      </c>
      <c r="G58" s="624">
        <f>SUM(G59+G61)</f>
        <v>339218.72</v>
      </c>
      <c r="H58" s="624">
        <f t="shared" si="0"/>
        <v>246.39755707979805</v>
      </c>
      <c r="I58" s="624">
        <f t="shared" si="1"/>
        <v>61.56419600725952</v>
      </c>
    </row>
    <row r="59" spans="1:9" ht="9.75">
      <c r="A59" s="673">
        <v>3</v>
      </c>
      <c r="B59" s="653"/>
      <c r="C59" s="621" t="s">
        <v>24</v>
      </c>
      <c r="D59" s="572">
        <v>137671.3</v>
      </c>
      <c r="E59" s="572">
        <f>SUM(E60:E60)</f>
        <v>530000</v>
      </c>
      <c r="F59" s="572">
        <f>SUM(F60:F60)</f>
        <v>530000</v>
      </c>
      <c r="G59" s="572">
        <f>SUM(G60:G60)</f>
        <v>338218.72</v>
      </c>
      <c r="H59" s="572">
        <f t="shared" si="0"/>
        <v>245.67118927474354</v>
      </c>
      <c r="I59" s="572">
        <f t="shared" si="1"/>
        <v>63.81485283018867</v>
      </c>
    </row>
    <row r="60" spans="1:9" ht="9.75">
      <c r="A60" s="673"/>
      <c r="B60" s="601">
        <v>32</v>
      </c>
      <c r="C60" s="597" t="s">
        <v>29</v>
      </c>
      <c r="D60" s="578">
        <v>137671.3</v>
      </c>
      <c r="E60" s="578">
        <v>530000</v>
      </c>
      <c r="F60" s="578">
        <v>530000</v>
      </c>
      <c r="G60" s="578">
        <v>338218.72</v>
      </c>
      <c r="H60" s="578">
        <f t="shared" si="0"/>
        <v>245.67118927474354</v>
      </c>
      <c r="I60" s="578">
        <f t="shared" si="1"/>
        <v>63.81485283018867</v>
      </c>
    </row>
    <row r="61" spans="1:9" ht="9.75">
      <c r="A61" s="673">
        <v>4</v>
      </c>
      <c r="B61" s="637"/>
      <c r="C61" s="621" t="s">
        <v>42</v>
      </c>
      <c r="D61" s="572">
        <v>0</v>
      </c>
      <c r="E61" s="572">
        <f>SUM(E62:E62)</f>
        <v>21000</v>
      </c>
      <c r="F61" s="572">
        <f>SUM(F62:F62)</f>
        <v>21000</v>
      </c>
      <c r="G61" s="572">
        <v>1000</v>
      </c>
      <c r="H61" s="572"/>
      <c r="I61" s="572">
        <f t="shared" si="1"/>
        <v>4.761904761904762</v>
      </c>
    </row>
    <row r="62" spans="1:9" ht="9.75">
      <c r="A62" s="676"/>
      <c r="B62" s="677">
        <v>42</v>
      </c>
      <c r="C62" s="683" t="s">
        <v>45</v>
      </c>
      <c r="D62" s="657">
        <v>0</v>
      </c>
      <c r="E62" s="657">
        <v>21000</v>
      </c>
      <c r="F62" s="657">
        <v>21000</v>
      </c>
      <c r="G62" s="657">
        <v>1000</v>
      </c>
      <c r="H62" s="657"/>
      <c r="I62" s="657">
        <f t="shared" si="1"/>
        <v>4.761904761904762</v>
      </c>
    </row>
    <row r="63" spans="1:9" ht="6" customHeight="1">
      <c r="A63" s="680"/>
      <c r="B63" s="635"/>
      <c r="C63" s="635"/>
      <c r="D63" s="599"/>
      <c r="E63" s="599"/>
      <c r="F63" s="599"/>
      <c r="G63" s="599"/>
      <c r="H63" s="599"/>
      <c r="I63" s="575"/>
    </row>
    <row r="64" spans="1:9" ht="11.25" customHeight="1">
      <c r="A64" s="653"/>
      <c r="B64" s="653"/>
      <c r="C64" s="637" t="s">
        <v>186</v>
      </c>
      <c r="D64" s="624">
        <v>0</v>
      </c>
      <c r="E64" s="624">
        <f>SUM(E65+E67)</f>
        <v>100000</v>
      </c>
      <c r="F64" s="624">
        <f>SUM(F65+F67)</f>
        <v>100000</v>
      </c>
      <c r="G64" s="624">
        <v>0</v>
      </c>
      <c r="H64" s="624"/>
      <c r="I64" s="624">
        <f t="shared" si="1"/>
        <v>0</v>
      </c>
    </row>
    <row r="65" spans="1:9" ht="11.25" customHeight="1">
      <c r="A65" s="653" t="s">
        <v>189</v>
      </c>
      <c r="B65" s="653"/>
      <c r="C65" s="637" t="s">
        <v>177</v>
      </c>
      <c r="D65" s="572">
        <v>0</v>
      </c>
      <c r="E65" s="572">
        <f>SUM(E66:E66)</f>
        <v>100000</v>
      </c>
      <c r="F65" s="572">
        <f>SUM(F66:F66)</f>
        <v>100000</v>
      </c>
      <c r="G65" s="572">
        <v>0</v>
      </c>
      <c r="H65" s="572"/>
      <c r="I65" s="572">
        <f t="shared" si="1"/>
        <v>0</v>
      </c>
    </row>
    <row r="66" spans="1:9" ht="12" customHeight="1">
      <c r="A66" s="626"/>
      <c r="B66" s="601">
        <v>41</v>
      </c>
      <c r="C66" s="597" t="s">
        <v>43</v>
      </c>
      <c r="D66" s="578">
        <v>0</v>
      </c>
      <c r="E66" s="578">
        <v>100000</v>
      </c>
      <c r="F66" s="578">
        <v>100000</v>
      </c>
      <c r="G66" s="578">
        <v>0</v>
      </c>
      <c r="H66" s="578"/>
      <c r="I66" s="578">
        <f t="shared" si="1"/>
        <v>0</v>
      </c>
    </row>
    <row r="68" spans="1:12" ht="13.5">
      <c r="A68" s="742" t="s">
        <v>172</v>
      </c>
      <c r="B68" s="742"/>
      <c r="C68" s="742"/>
      <c r="D68" s="742"/>
      <c r="E68" s="742"/>
      <c r="F68" s="742"/>
      <c r="G68" s="742"/>
      <c r="H68" s="742"/>
      <c r="I68" s="742"/>
      <c r="J68" s="742"/>
      <c r="K68" s="742"/>
      <c r="L68" s="742"/>
    </row>
    <row r="69" ht="4.5" customHeight="1"/>
    <row r="70" spans="1:9" ht="51" customHeight="1">
      <c r="A70" s="640" t="s">
        <v>5</v>
      </c>
      <c r="B70" s="641" t="s">
        <v>6</v>
      </c>
      <c r="C70" s="642" t="s">
        <v>148</v>
      </c>
      <c r="D70" s="643" t="s">
        <v>286</v>
      </c>
      <c r="E70" s="644" t="s">
        <v>287</v>
      </c>
      <c r="F70" s="644" t="s">
        <v>288</v>
      </c>
      <c r="G70" s="644" t="s">
        <v>289</v>
      </c>
      <c r="H70" s="644" t="s">
        <v>325</v>
      </c>
      <c r="I70" s="644" t="s">
        <v>326</v>
      </c>
    </row>
    <row r="71" spans="1:9" ht="9.75">
      <c r="A71" s="603"/>
      <c r="B71" s="740">
        <v>1</v>
      </c>
      <c r="C71" s="741"/>
      <c r="D71" s="645">
        <v>2</v>
      </c>
      <c r="E71" s="646">
        <v>3</v>
      </c>
      <c r="F71" s="646">
        <v>4</v>
      </c>
      <c r="G71" s="646">
        <v>5</v>
      </c>
      <c r="H71" s="615">
        <v>6</v>
      </c>
      <c r="I71" s="616">
        <v>7</v>
      </c>
    </row>
    <row r="72" spans="1:9" ht="9.75">
      <c r="A72" s="669"/>
      <c r="B72" s="632"/>
      <c r="C72" s="632" t="s">
        <v>160</v>
      </c>
      <c r="D72" s="620">
        <v>4640155.51</v>
      </c>
      <c r="E72" s="620">
        <f>SUM(E74+E83+E88+E98+E106+E113)</f>
        <v>13740000</v>
      </c>
      <c r="F72" s="620">
        <f>SUM(F74+F83+F88+F98+F106+F113)</f>
        <v>13740000</v>
      </c>
      <c r="G72" s="620">
        <f>SUM(G74+G83+G88+G98+G106+G113)</f>
        <v>2513896.32</v>
      </c>
      <c r="H72" s="620">
        <f>G72/D72*100</f>
        <v>54.17698425370231</v>
      </c>
      <c r="I72" s="620">
        <f aca="true" t="shared" si="2" ref="I72:I116">G72/F72*100</f>
        <v>18.296188646288208</v>
      </c>
    </row>
    <row r="73" spans="1:9" ht="5.25" customHeight="1">
      <c r="A73" s="603"/>
      <c r="B73" s="670"/>
      <c r="C73" s="670"/>
      <c r="D73" s="596"/>
      <c r="E73" s="596"/>
      <c r="F73" s="596"/>
      <c r="G73" s="596"/>
      <c r="H73" s="596"/>
      <c r="I73" s="569"/>
    </row>
    <row r="74" spans="1:9" ht="9.75">
      <c r="A74" s="671"/>
      <c r="B74" s="652"/>
      <c r="C74" s="664" t="s">
        <v>149</v>
      </c>
      <c r="D74" s="624">
        <v>478244.97</v>
      </c>
      <c r="E74" s="624">
        <f>SUM(E75+E80)</f>
        <v>1106300</v>
      </c>
      <c r="F74" s="624">
        <f>SUM(F75+F80)</f>
        <v>1106300</v>
      </c>
      <c r="G74" s="624">
        <f>SUM(G75+G80)</f>
        <v>499144.26999999996</v>
      </c>
      <c r="H74" s="624">
        <f aca="true" t="shared" si="3" ref="H74:H79">G74/D74*100</f>
        <v>104.36999891499119</v>
      </c>
      <c r="I74" s="624">
        <f t="shared" si="2"/>
        <v>45.11834674139021</v>
      </c>
    </row>
    <row r="75" spans="1:9" ht="9.75">
      <c r="A75" s="637">
        <v>3</v>
      </c>
      <c r="B75" s="653"/>
      <c r="C75" s="637" t="s">
        <v>24</v>
      </c>
      <c r="D75" s="572">
        <v>478224.97</v>
      </c>
      <c r="E75" s="572">
        <f>SUM(E76:E79)</f>
        <v>1071300</v>
      </c>
      <c r="F75" s="572">
        <f>SUM(F76:F79)</f>
        <v>1071300</v>
      </c>
      <c r="G75" s="572">
        <f>SUM(G76:G79)</f>
        <v>499144.26999999996</v>
      </c>
      <c r="H75" s="572">
        <f t="shared" si="3"/>
        <v>104.37436380622283</v>
      </c>
      <c r="I75" s="572">
        <f t="shared" si="2"/>
        <v>46.59238962008774</v>
      </c>
    </row>
    <row r="76" spans="1:9" ht="9.75">
      <c r="A76" s="637"/>
      <c r="B76" s="601">
        <v>31</v>
      </c>
      <c r="C76" s="601" t="s">
        <v>25</v>
      </c>
      <c r="D76" s="578">
        <v>148341.68</v>
      </c>
      <c r="E76" s="578">
        <v>399000</v>
      </c>
      <c r="F76" s="578">
        <v>399000</v>
      </c>
      <c r="G76" s="578">
        <v>142474.55</v>
      </c>
      <c r="H76" s="578">
        <f t="shared" si="3"/>
        <v>96.0448540154055</v>
      </c>
      <c r="I76" s="578">
        <f t="shared" si="2"/>
        <v>35.70790726817042</v>
      </c>
    </row>
    <row r="77" spans="1:9" ht="9.75">
      <c r="A77" s="637"/>
      <c r="B77" s="601">
        <v>32</v>
      </c>
      <c r="C77" s="686" t="s">
        <v>29</v>
      </c>
      <c r="D77" s="578">
        <v>282329.91</v>
      </c>
      <c r="E77" s="578">
        <v>496000</v>
      </c>
      <c r="F77" s="578">
        <v>496000</v>
      </c>
      <c r="G77" s="578">
        <v>293794.11</v>
      </c>
      <c r="H77" s="578">
        <f t="shared" si="3"/>
        <v>104.0605687155144</v>
      </c>
      <c r="I77" s="578">
        <f t="shared" si="2"/>
        <v>59.23268346774193</v>
      </c>
    </row>
    <row r="78" spans="1:9" ht="9.75">
      <c r="A78" s="637"/>
      <c r="B78" s="601">
        <v>34</v>
      </c>
      <c r="C78" s="686" t="s">
        <v>35</v>
      </c>
      <c r="D78" s="578">
        <v>28162.19</v>
      </c>
      <c r="E78" s="578">
        <v>95000</v>
      </c>
      <c r="F78" s="578">
        <v>95000</v>
      </c>
      <c r="G78" s="578">
        <v>48620.07</v>
      </c>
      <c r="H78" s="578">
        <f t="shared" si="3"/>
        <v>172.64307214744306</v>
      </c>
      <c r="I78" s="578">
        <f t="shared" si="2"/>
        <v>51.179021052631576</v>
      </c>
    </row>
    <row r="79" spans="1:9" ht="9.75">
      <c r="A79" s="637"/>
      <c r="B79" s="677">
        <v>38</v>
      </c>
      <c r="C79" s="687" t="s">
        <v>39</v>
      </c>
      <c r="D79" s="657">
        <v>19411.19</v>
      </c>
      <c r="E79" s="657">
        <v>81300</v>
      </c>
      <c r="F79" s="657">
        <v>81300</v>
      </c>
      <c r="G79" s="657">
        <v>14255.54</v>
      </c>
      <c r="H79" s="657">
        <f t="shared" si="3"/>
        <v>73.4398045663352</v>
      </c>
      <c r="I79" s="657">
        <f t="shared" si="2"/>
        <v>17.53448954489545</v>
      </c>
    </row>
    <row r="80" spans="1:9" ht="9.75">
      <c r="A80" s="637">
        <v>4</v>
      </c>
      <c r="B80" s="637"/>
      <c r="C80" s="637" t="s">
        <v>42</v>
      </c>
      <c r="D80" s="688">
        <v>0</v>
      </c>
      <c r="E80" s="688">
        <f>SUM(E81)</f>
        <v>35000</v>
      </c>
      <c r="F80" s="688">
        <f>SUM(F81)</f>
        <v>35000</v>
      </c>
      <c r="G80" s="688">
        <f>SUM(G81)</f>
        <v>0</v>
      </c>
      <c r="H80" s="688"/>
      <c r="I80" s="688">
        <f t="shared" si="2"/>
        <v>0</v>
      </c>
    </row>
    <row r="81" spans="1:9" ht="9.75">
      <c r="A81" s="689"/>
      <c r="B81" s="677">
        <v>42</v>
      </c>
      <c r="C81" s="687" t="s">
        <v>45</v>
      </c>
      <c r="D81" s="657">
        <v>0</v>
      </c>
      <c r="E81" s="657">
        <v>35000</v>
      </c>
      <c r="F81" s="657">
        <v>35000</v>
      </c>
      <c r="G81" s="657">
        <v>0</v>
      </c>
      <c r="H81" s="657"/>
      <c r="I81" s="657">
        <f t="shared" si="2"/>
        <v>0</v>
      </c>
    </row>
    <row r="82" spans="1:9" ht="6" customHeight="1">
      <c r="A82" s="690"/>
      <c r="B82" s="635"/>
      <c r="C82" s="691"/>
      <c r="D82" s="599"/>
      <c r="E82" s="599"/>
      <c r="F82" s="599"/>
      <c r="G82" s="599"/>
      <c r="H82" s="599"/>
      <c r="I82" s="575"/>
    </row>
    <row r="83" spans="1:9" ht="9.75">
      <c r="A83" s="664"/>
      <c r="B83" s="652"/>
      <c r="C83" s="664" t="s">
        <v>150</v>
      </c>
      <c r="D83" s="624">
        <v>106280.34</v>
      </c>
      <c r="E83" s="624">
        <f>SUM(E84)</f>
        <v>135000</v>
      </c>
      <c r="F83" s="624">
        <f>SUM(F84)</f>
        <v>135000</v>
      </c>
      <c r="G83" s="624">
        <f>SUM(G84)</f>
        <v>41506.59</v>
      </c>
      <c r="H83" s="624">
        <f>G83/D83*100</f>
        <v>39.05387393378681</v>
      </c>
      <c r="I83" s="624">
        <f t="shared" si="2"/>
        <v>30.74562222222222</v>
      </c>
    </row>
    <row r="84" spans="1:9" ht="9.75">
      <c r="A84" s="637">
        <v>3</v>
      </c>
      <c r="B84" s="692"/>
      <c r="C84" s="637" t="s">
        <v>24</v>
      </c>
      <c r="D84" s="572">
        <v>106280.34</v>
      </c>
      <c r="E84" s="572">
        <f>SUM(E85:E86)</f>
        <v>135000</v>
      </c>
      <c r="F84" s="572">
        <f>SUM(F85:F86)</f>
        <v>135000</v>
      </c>
      <c r="G84" s="572">
        <f>SUM(G85:G86)</f>
        <v>41506.59</v>
      </c>
      <c r="H84" s="572">
        <f>G84/D84*100</f>
        <v>39.05387393378681</v>
      </c>
      <c r="I84" s="572">
        <f t="shared" si="2"/>
        <v>30.74562222222222</v>
      </c>
    </row>
    <row r="85" spans="1:9" ht="9.75">
      <c r="A85" s="637"/>
      <c r="B85" s="601">
        <v>32</v>
      </c>
      <c r="C85" s="686" t="s">
        <v>29</v>
      </c>
      <c r="D85" s="578">
        <v>18280.34</v>
      </c>
      <c r="E85" s="578">
        <v>20000</v>
      </c>
      <c r="F85" s="578">
        <v>20000</v>
      </c>
      <c r="G85" s="578">
        <v>16506.59</v>
      </c>
      <c r="H85" s="578">
        <f>G85/D85*100</f>
        <v>90.29695290131366</v>
      </c>
      <c r="I85" s="578">
        <f t="shared" si="2"/>
        <v>82.53295</v>
      </c>
    </row>
    <row r="86" spans="1:9" ht="9.75">
      <c r="A86" s="689"/>
      <c r="B86" s="677">
        <v>38</v>
      </c>
      <c r="C86" s="687" t="s">
        <v>39</v>
      </c>
      <c r="D86" s="657">
        <v>88000</v>
      </c>
      <c r="E86" s="657">
        <v>115000</v>
      </c>
      <c r="F86" s="657">
        <v>115000</v>
      </c>
      <c r="G86" s="657">
        <v>25000</v>
      </c>
      <c r="H86" s="657">
        <f>G86/D86*100</f>
        <v>28.40909090909091</v>
      </c>
      <c r="I86" s="657">
        <f t="shared" si="2"/>
        <v>21.73913043478261</v>
      </c>
    </row>
    <row r="87" spans="1:9" ht="4.5" customHeight="1">
      <c r="A87" s="690"/>
      <c r="B87" s="635"/>
      <c r="C87" s="691"/>
      <c r="D87" s="599"/>
      <c r="E87" s="599"/>
      <c r="F87" s="599"/>
      <c r="G87" s="599"/>
      <c r="H87" s="599"/>
      <c r="I87" s="575"/>
    </row>
    <row r="88" spans="1:9" ht="9.75">
      <c r="A88" s="664"/>
      <c r="B88" s="663"/>
      <c r="C88" s="664" t="s">
        <v>151</v>
      </c>
      <c r="D88" s="624">
        <v>3709899.08</v>
      </c>
      <c r="E88" s="624">
        <f>SUM(E89+E93)</f>
        <v>9940000</v>
      </c>
      <c r="F88" s="624">
        <f>SUM(F89+F93)</f>
        <v>9940000</v>
      </c>
      <c r="G88" s="624">
        <f>SUM(G89+G93)</f>
        <v>1348025.37</v>
      </c>
      <c r="H88" s="624">
        <f aca="true" t="shared" si="4" ref="H88:H95">G88/D88*100</f>
        <v>36.335904048365656</v>
      </c>
      <c r="I88" s="624">
        <f t="shared" si="2"/>
        <v>13.561623440643864</v>
      </c>
    </row>
    <row r="89" spans="1:9" ht="9.75">
      <c r="A89" s="637">
        <v>3</v>
      </c>
      <c r="B89" s="653"/>
      <c r="C89" s="637" t="s">
        <v>24</v>
      </c>
      <c r="D89" s="572">
        <v>164938.52</v>
      </c>
      <c r="E89" s="572">
        <f>SUM(E90:E92)</f>
        <v>890000</v>
      </c>
      <c r="F89" s="572">
        <f>SUM(F90:F92)</f>
        <v>890000</v>
      </c>
      <c r="G89" s="572">
        <f>SUM(G90:G92)</f>
        <v>427207.51</v>
      </c>
      <c r="H89" s="572">
        <f t="shared" si="4"/>
        <v>259.01015117632926</v>
      </c>
      <c r="I89" s="572">
        <f t="shared" si="2"/>
        <v>48.00084382022472</v>
      </c>
    </row>
    <row r="90" spans="1:9" ht="9.75">
      <c r="A90" s="637"/>
      <c r="B90" s="601">
        <v>32</v>
      </c>
      <c r="C90" s="601" t="s">
        <v>29</v>
      </c>
      <c r="D90" s="578">
        <v>154938.52</v>
      </c>
      <c r="E90" s="578">
        <v>570000</v>
      </c>
      <c r="F90" s="578">
        <v>570000</v>
      </c>
      <c r="G90" s="578">
        <v>427207.51</v>
      </c>
      <c r="H90" s="578">
        <f t="shared" si="4"/>
        <v>275.72711421278586</v>
      </c>
      <c r="I90" s="578">
        <f t="shared" si="2"/>
        <v>74.94868596491229</v>
      </c>
    </row>
    <row r="91" spans="1:9" ht="9.75">
      <c r="A91" s="637"/>
      <c r="B91" s="601">
        <v>35</v>
      </c>
      <c r="C91" s="601" t="s">
        <v>123</v>
      </c>
      <c r="D91" s="578">
        <v>0</v>
      </c>
      <c r="E91" s="578">
        <v>100000</v>
      </c>
      <c r="F91" s="578">
        <v>100000</v>
      </c>
      <c r="G91" s="578">
        <v>0</v>
      </c>
      <c r="H91" s="578"/>
      <c r="I91" s="578">
        <f t="shared" si="2"/>
        <v>0</v>
      </c>
    </row>
    <row r="92" spans="1:9" ht="9.75">
      <c r="A92" s="637"/>
      <c r="B92" s="601">
        <v>38</v>
      </c>
      <c r="C92" s="601" t="s">
        <v>39</v>
      </c>
      <c r="D92" s="578">
        <v>10000</v>
      </c>
      <c r="E92" s="578">
        <v>220000</v>
      </c>
      <c r="F92" s="578">
        <v>220000</v>
      </c>
      <c r="G92" s="578">
        <v>0</v>
      </c>
      <c r="H92" s="578">
        <f t="shared" si="4"/>
        <v>0</v>
      </c>
      <c r="I92" s="578">
        <f t="shared" si="2"/>
        <v>0</v>
      </c>
    </row>
    <row r="93" spans="1:9" ht="9.75">
      <c r="A93" s="637">
        <v>4</v>
      </c>
      <c r="B93" s="637"/>
      <c r="C93" s="637" t="s">
        <v>42</v>
      </c>
      <c r="D93" s="572">
        <v>3544960.56</v>
      </c>
      <c r="E93" s="572">
        <f>SUM(E94:E96)</f>
        <v>9050000</v>
      </c>
      <c r="F93" s="572">
        <f>SUM(F94:F96)</f>
        <v>9050000</v>
      </c>
      <c r="G93" s="572">
        <f>SUM(G94:G95)</f>
        <v>920817.86</v>
      </c>
      <c r="H93" s="572">
        <f t="shared" si="4"/>
        <v>25.97540492805934</v>
      </c>
      <c r="I93" s="572">
        <f t="shared" si="2"/>
        <v>10.174782983425414</v>
      </c>
    </row>
    <row r="94" spans="1:9" ht="9.75">
      <c r="A94" s="637"/>
      <c r="B94" s="601">
        <v>41</v>
      </c>
      <c r="C94" s="601" t="s">
        <v>43</v>
      </c>
      <c r="D94" s="578">
        <v>0</v>
      </c>
      <c r="E94" s="578">
        <v>320000</v>
      </c>
      <c r="F94" s="578">
        <v>320000</v>
      </c>
      <c r="G94" s="578">
        <v>0</v>
      </c>
      <c r="H94" s="578"/>
      <c r="I94" s="578">
        <f t="shared" si="2"/>
        <v>0</v>
      </c>
    </row>
    <row r="95" spans="1:9" ht="9.75">
      <c r="A95" s="689"/>
      <c r="B95" s="677">
        <v>42</v>
      </c>
      <c r="C95" s="677" t="s">
        <v>45</v>
      </c>
      <c r="D95" s="657">
        <v>3544960.56</v>
      </c>
      <c r="E95" s="657">
        <v>6255000</v>
      </c>
      <c r="F95" s="657">
        <v>6255000</v>
      </c>
      <c r="G95" s="657">
        <v>920817.86</v>
      </c>
      <c r="H95" s="657">
        <f t="shared" si="4"/>
        <v>25.97540492805934</v>
      </c>
      <c r="I95" s="657">
        <f t="shared" si="2"/>
        <v>14.721308713029577</v>
      </c>
    </row>
    <row r="96" spans="1:9" ht="9.75">
      <c r="A96" s="693"/>
      <c r="B96" s="684">
        <v>45</v>
      </c>
      <c r="C96" s="684" t="s">
        <v>333</v>
      </c>
      <c r="D96" s="602"/>
      <c r="E96" s="602">
        <v>2475000</v>
      </c>
      <c r="F96" s="602">
        <v>2475000</v>
      </c>
      <c r="G96" s="602">
        <v>0</v>
      </c>
      <c r="H96" s="602"/>
      <c r="I96" s="685">
        <f t="shared" si="2"/>
        <v>0</v>
      </c>
    </row>
    <row r="97" spans="1:9" ht="5.25" customHeight="1">
      <c r="A97" s="690"/>
      <c r="B97" s="635"/>
      <c r="C97" s="635"/>
      <c r="D97" s="599"/>
      <c r="E97" s="599"/>
      <c r="F97" s="599"/>
      <c r="G97" s="599"/>
      <c r="H97" s="599"/>
      <c r="I97" s="575"/>
    </row>
    <row r="98" spans="1:9" ht="9.75">
      <c r="A98" s="664"/>
      <c r="B98" s="652"/>
      <c r="C98" s="664" t="s">
        <v>152</v>
      </c>
      <c r="D98" s="624">
        <v>93652.85</v>
      </c>
      <c r="E98" s="624">
        <f>SUM(E99+E102)</f>
        <v>1863700</v>
      </c>
      <c r="F98" s="624">
        <f>SUM(F99+F102)</f>
        <v>1863700</v>
      </c>
      <c r="G98" s="624">
        <f>SUM(G99+G102)</f>
        <v>445096.32</v>
      </c>
      <c r="H98" s="624">
        <f>G98/D98*100</f>
        <v>475.26190607119804</v>
      </c>
      <c r="I98" s="624">
        <f t="shared" si="2"/>
        <v>23.882401674089177</v>
      </c>
    </row>
    <row r="99" spans="1:9" ht="9.75">
      <c r="A99" s="637">
        <v>3</v>
      </c>
      <c r="B99" s="653"/>
      <c r="C99" s="637" t="s">
        <v>24</v>
      </c>
      <c r="D99" s="572">
        <v>93652.85</v>
      </c>
      <c r="E99" s="572">
        <f>SUM(E100:E101)</f>
        <v>800000</v>
      </c>
      <c r="F99" s="572">
        <f>SUM(F100:F101)</f>
        <v>800000</v>
      </c>
      <c r="G99" s="572">
        <f>SUM(G100:G101)</f>
        <v>150696.32</v>
      </c>
      <c r="H99" s="572">
        <f>G99/D99*100</f>
        <v>160.90948647051317</v>
      </c>
      <c r="I99" s="572">
        <f t="shared" si="2"/>
        <v>18.837040000000002</v>
      </c>
    </row>
    <row r="100" spans="1:9" ht="9.75">
      <c r="A100" s="637"/>
      <c r="B100" s="601">
        <v>32</v>
      </c>
      <c r="C100" s="601" t="s">
        <v>29</v>
      </c>
      <c r="D100" s="578">
        <v>40727.75</v>
      </c>
      <c r="E100" s="578">
        <v>400000</v>
      </c>
      <c r="F100" s="578">
        <v>400000</v>
      </c>
      <c r="G100" s="578">
        <v>27062.5</v>
      </c>
      <c r="H100" s="578">
        <f>G100/D100*100</f>
        <v>66.44732399899331</v>
      </c>
      <c r="I100" s="578">
        <f t="shared" si="2"/>
        <v>6.765625</v>
      </c>
    </row>
    <row r="101" spans="1:9" ht="9.75">
      <c r="A101" s="637"/>
      <c r="B101" s="601">
        <v>38</v>
      </c>
      <c r="C101" s="601" t="s">
        <v>39</v>
      </c>
      <c r="D101" s="578">
        <v>52925.1</v>
      </c>
      <c r="E101" s="578">
        <v>400000</v>
      </c>
      <c r="F101" s="578">
        <v>400000</v>
      </c>
      <c r="G101" s="578">
        <v>123633.82</v>
      </c>
      <c r="H101" s="578">
        <f>G101/D101*100</f>
        <v>233.60148587343247</v>
      </c>
      <c r="I101" s="578">
        <f t="shared" si="2"/>
        <v>30.908455</v>
      </c>
    </row>
    <row r="102" spans="1:9" ht="9.75">
      <c r="A102" s="637">
        <v>4</v>
      </c>
      <c r="B102" s="601"/>
      <c r="C102" s="637" t="s">
        <v>42</v>
      </c>
      <c r="D102" s="572">
        <v>0</v>
      </c>
      <c r="E102" s="572">
        <f>SUM(E103:E104)</f>
        <v>1063700</v>
      </c>
      <c r="F102" s="572">
        <f>SUM(F103:F104)</f>
        <v>1063700</v>
      </c>
      <c r="G102" s="572">
        <f>SUM(G103:G104)</f>
        <v>294400</v>
      </c>
      <c r="H102" s="572"/>
      <c r="I102" s="572">
        <f t="shared" si="2"/>
        <v>27.67697659114412</v>
      </c>
    </row>
    <row r="103" spans="1:9" ht="9.75">
      <c r="A103" s="637"/>
      <c r="B103" s="601">
        <v>41</v>
      </c>
      <c r="C103" s="601" t="s">
        <v>43</v>
      </c>
      <c r="D103" s="578">
        <v>0</v>
      </c>
      <c r="E103" s="578">
        <v>130000</v>
      </c>
      <c r="F103" s="578">
        <v>130000</v>
      </c>
      <c r="G103" s="578">
        <v>0</v>
      </c>
      <c r="H103" s="578"/>
      <c r="I103" s="578">
        <f t="shared" si="2"/>
        <v>0</v>
      </c>
    </row>
    <row r="104" spans="1:9" ht="9.75">
      <c r="A104" s="637"/>
      <c r="B104" s="601">
        <v>42</v>
      </c>
      <c r="C104" s="601" t="s">
        <v>45</v>
      </c>
      <c r="D104" s="578">
        <v>0</v>
      </c>
      <c r="E104" s="578">
        <v>933700</v>
      </c>
      <c r="F104" s="578">
        <v>933700</v>
      </c>
      <c r="G104" s="578">
        <v>294400</v>
      </c>
      <c r="H104" s="578"/>
      <c r="I104" s="578">
        <f t="shared" si="2"/>
        <v>31.530470172432256</v>
      </c>
    </row>
    <row r="105" spans="1:9" ht="4.5" customHeight="1">
      <c r="A105" s="690"/>
      <c r="B105" s="635"/>
      <c r="C105" s="635"/>
      <c r="D105" s="635"/>
      <c r="E105" s="635"/>
      <c r="F105" s="635"/>
      <c r="G105" s="635"/>
      <c r="H105" s="635"/>
      <c r="I105" s="597"/>
    </row>
    <row r="106" spans="1:9" ht="9.75">
      <c r="A106" s="664"/>
      <c r="B106" s="652"/>
      <c r="C106" s="664" t="s">
        <v>153</v>
      </c>
      <c r="D106" s="624">
        <v>242435.77</v>
      </c>
      <c r="E106" s="624">
        <f>SUM(E107)</f>
        <v>619000</v>
      </c>
      <c r="F106" s="624">
        <f>SUM(F107)</f>
        <v>619000</v>
      </c>
      <c r="G106" s="624">
        <f>SUM(G107)</f>
        <v>133506.39</v>
      </c>
      <c r="H106" s="624">
        <f aca="true" t="shared" si="5" ref="H106:H111">G106/D106*100</f>
        <v>55.06876728627959</v>
      </c>
      <c r="I106" s="624">
        <f t="shared" si="2"/>
        <v>21.56807592891761</v>
      </c>
    </row>
    <row r="107" spans="1:9" ht="9.75">
      <c r="A107" s="637">
        <v>3</v>
      </c>
      <c r="B107" s="653"/>
      <c r="C107" s="637" t="s">
        <v>24</v>
      </c>
      <c r="D107" s="572">
        <v>242435.77</v>
      </c>
      <c r="E107" s="572">
        <f>SUM(E108:E111)</f>
        <v>619000</v>
      </c>
      <c r="F107" s="572">
        <f>SUM(F108:F111)</f>
        <v>619000</v>
      </c>
      <c r="G107" s="572">
        <f>SUM(G108:G111)</f>
        <v>133506.39</v>
      </c>
      <c r="H107" s="572">
        <f t="shared" si="5"/>
        <v>55.06876728627959</v>
      </c>
      <c r="I107" s="572">
        <f t="shared" si="2"/>
        <v>21.56807592891761</v>
      </c>
    </row>
    <row r="108" spans="1:9" ht="9.75">
      <c r="A108" s="637"/>
      <c r="B108" s="601">
        <v>32</v>
      </c>
      <c r="C108" s="601" t="s">
        <v>29</v>
      </c>
      <c r="D108" s="578">
        <v>29307.41</v>
      </c>
      <c r="E108" s="578">
        <v>85000</v>
      </c>
      <c r="F108" s="578">
        <v>85000</v>
      </c>
      <c r="G108" s="578">
        <v>11866.24</v>
      </c>
      <c r="H108" s="578">
        <f t="shared" si="5"/>
        <v>40.48887295056097</v>
      </c>
      <c r="I108" s="578">
        <f t="shared" si="2"/>
        <v>13.960282352941174</v>
      </c>
    </row>
    <row r="109" spans="1:9" ht="9.75">
      <c r="A109" s="637"/>
      <c r="B109" s="601">
        <v>35</v>
      </c>
      <c r="C109" s="601" t="s">
        <v>123</v>
      </c>
      <c r="D109" s="578">
        <v>158677.36</v>
      </c>
      <c r="E109" s="578">
        <v>350000</v>
      </c>
      <c r="F109" s="578">
        <v>350000</v>
      </c>
      <c r="G109" s="578">
        <v>48225.15</v>
      </c>
      <c r="H109" s="578">
        <f t="shared" si="5"/>
        <v>30.39195383638851</v>
      </c>
      <c r="I109" s="578">
        <f t="shared" si="2"/>
        <v>13.778614285714285</v>
      </c>
    </row>
    <row r="110" spans="1:9" ht="9.75">
      <c r="A110" s="689"/>
      <c r="B110" s="677">
        <v>36</v>
      </c>
      <c r="C110" s="601" t="s">
        <v>190</v>
      </c>
      <c r="D110" s="657">
        <v>488</v>
      </c>
      <c r="E110" s="657">
        <v>10000</v>
      </c>
      <c r="F110" s="657">
        <v>10000</v>
      </c>
      <c r="G110" s="657">
        <v>0</v>
      </c>
      <c r="H110" s="657">
        <f t="shared" si="5"/>
        <v>0</v>
      </c>
      <c r="I110" s="657">
        <f t="shared" si="2"/>
        <v>0</v>
      </c>
    </row>
    <row r="111" spans="1:9" ht="11.25" customHeight="1">
      <c r="A111" s="689"/>
      <c r="B111" s="677">
        <v>37</v>
      </c>
      <c r="C111" s="656" t="s">
        <v>140</v>
      </c>
      <c r="D111" s="657">
        <v>53963</v>
      </c>
      <c r="E111" s="657">
        <v>174000</v>
      </c>
      <c r="F111" s="657">
        <v>174000</v>
      </c>
      <c r="G111" s="657">
        <v>73415</v>
      </c>
      <c r="H111" s="657">
        <f t="shared" si="5"/>
        <v>136.04692103848933</v>
      </c>
      <c r="I111" s="657">
        <f t="shared" si="2"/>
        <v>42.19252873563219</v>
      </c>
    </row>
    <row r="112" spans="1:9" ht="4.5" customHeight="1">
      <c r="A112" s="690"/>
      <c r="B112" s="635"/>
      <c r="C112" s="635"/>
      <c r="D112" s="635"/>
      <c r="E112" s="635"/>
      <c r="F112" s="635"/>
      <c r="G112" s="635"/>
      <c r="H112" s="635"/>
      <c r="I112" s="597"/>
    </row>
    <row r="113" spans="1:9" ht="9.75">
      <c r="A113" s="664"/>
      <c r="B113" s="652"/>
      <c r="C113" s="664" t="s">
        <v>154</v>
      </c>
      <c r="D113" s="624">
        <v>9642.5</v>
      </c>
      <c r="E113" s="624">
        <f>SUM(E114)</f>
        <v>76000</v>
      </c>
      <c r="F113" s="624">
        <f>SUM(F114)</f>
        <v>76000</v>
      </c>
      <c r="G113" s="624">
        <f>SUM(G114)</f>
        <v>46617.380000000005</v>
      </c>
      <c r="H113" s="624">
        <f>G113/D113*100</f>
        <v>483.4574021260047</v>
      </c>
      <c r="I113" s="624">
        <f t="shared" si="2"/>
        <v>61.33865789473685</v>
      </c>
    </row>
    <row r="114" spans="1:9" ht="9.75">
      <c r="A114" s="637">
        <v>3</v>
      </c>
      <c r="B114" s="653"/>
      <c r="C114" s="637" t="s">
        <v>24</v>
      </c>
      <c r="D114" s="572">
        <v>9642.5</v>
      </c>
      <c r="E114" s="572">
        <f>SUM(E115:E116)</f>
        <v>76000</v>
      </c>
      <c r="F114" s="572">
        <f>SUM(F115:F116)</f>
        <v>76000</v>
      </c>
      <c r="G114" s="572">
        <f>SUM(G115:G116)</f>
        <v>46617.380000000005</v>
      </c>
      <c r="H114" s="572">
        <f>G114/D114*100</f>
        <v>483.4574021260047</v>
      </c>
      <c r="I114" s="572">
        <f t="shared" si="2"/>
        <v>61.33865789473685</v>
      </c>
    </row>
    <row r="115" spans="1:9" ht="11.25" customHeight="1">
      <c r="A115" s="637"/>
      <c r="B115" s="601">
        <v>37</v>
      </c>
      <c r="C115" s="656" t="s">
        <v>140</v>
      </c>
      <c r="D115" s="578">
        <v>964.5</v>
      </c>
      <c r="E115" s="578">
        <v>60000</v>
      </c>
      <c r="F115" s="578">
        <v>60000</v>
      </c>
      <c r="G115" s="578">
        <v>29617.38</v>
      </c>
      <c r="H115" s="578">
        <f>G115/D115*100</f>
        <v>3070.749611197512</v>
      </c>
      <c r="I115" s="578">
        <f t="shared" si="2"/>
        <v>49.362300000000005</v>
      </c>
    </row>
    <row r="116" spans="1:9" ht="9.75">
      <c r="A116" s="637"/>
      <c r="B116" s="601">
        <v>38</v>
      </c>
      <c r="C116" s="601" t="s">
        <v>39</v>
      </c>
      <c r="D116" s="578">
        <v>0</v>
      </c>
      <c r="E116" s="578">
        <v>16000</v>
      </c>
      <c r="F116" s="578">
        <v>16000</v>
      </c>
      <c r="G116" s="578">
        <v>17000</v>
      </c>
      <c r="H116" s="578"/>
      <c r="I116" s="578">
        <f t="shared" si="2"/>
        <v>106.25</v>
      </c>
    </row>
  </sheetData>
  <sheetProtection/>
  <mergeCells count="3">
    <mergeCell ref="B4:C4"/>
    <mergeCell ref="B71:C71"/>
    <mergeCell ref="A68:L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workbookViewId="0" topLeftCell="A37">
      <selection activeCell="F7" sqref="F7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4.140625" style="0" customWidth="1"/>
    <col min="4" max="4" width="4.8515625" style="0" customWidth="1"/>
    <col min="5" max="5" width="6.28125" style="0" customWidth="1"/>
    <col min="6" max="6" width="50.7109375" style="0" customWidth="1"/>
    <col min="7" max="8" width="10.28125" style="0" customWidth="1"/>
    <col min="9" max="9" width="10.57421875" style="0" customWidth="1"/>
    <col min="10" max="10" width="10.7109375" style="0" customWidth="1"/>
    <col min="11" max="11" width="8.57421875" style="0" customWidth="1"/>
    <col min="12" max="12" width="7.57421875" style="0" customWidth="1"/>
  </cols>
  <sheetData>
    <row r="1" spans="1:12" ht="14.25">
      <c r="A1" s="759" t="s">
        <v>125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ht="2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9.5" customHeight="1">
      <c r="A3" s="193" t="s">
        <v>176</v>
      </c>
      <c r="B3" s="193"/>
      <c r="C3" s="194"/>
      <c r="D3" s="194"/>
      <c r="E3" s="194"/>
      <c r="F3" s="195"/>
      <c r="G3" s="195"/>
      <c r="H3" s="196"/>
      <c r="I3" s="196"/>
      <c r="J3" s="196"/>
      <c r="K3" s="197"/>
      <c r="L3" s="197"/>
    </row>
    <row r="4" spans="1:12" ht="30" customHeight="1">
      <c r="A4" s="744" t="s">
        <v>331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</row>
    <row r="5" spans="1:12" ht="3.7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7"/>
    </row>
    <row r="6" spans="1:12" ht="15.75" customHeight="1">
      <c r="A6" s="757" t="s">
        <v>173</v>
      </c>
      <c r="B6" s="757"/>
      <c r="C6" s="757"/>
      <c r="D6" s="757"/>
      <c r="E6" s="757"/>
      <c r="F6" s="757"/>
      <c r="G6" s="757"/>
      <c r="H6" s="758"/>
      <c r="I6" s="758"/>
      <c r="J6" s="757"/>
      <c r="K6" s="539"/>
      <c r="L6" s="539"/>
    </row>
    <row r="7" spans="1:12" ht="60" customHeight="1">
      <c r="A7" s="526" t="s">
        <v>5</v>
      </c>
      <c r="B7" s="527" t="s">
        <v>6</v>
      </c>
      <c r="C7" s="527" t="s">
        <v>7</v>
      </c>
      <c r="D7" s="533" t="s">
        <v>60</v>
      </c>
      <c r="E7" s="534"/>
      <c r="F7" s="535" t="s">
        <v>155</v>
      </c>
      <c r="G7" s="536" t="s">
        <v>286</v>
      </c>
      <c r="H7" s="537" t="s">
        <v>287</v>
      </c>
      <c r="I7" s="522" t="s">
        <v>288</v>
      </c>
      <c r="J7" s="538" t="s">
        <v>289</v>
      </c>
      <c r="K7" s="524" t="s">
        <v>290</v>
      </c>
      <c r="L7" s="525" t="s">
        <v>356</v>
      </c>
    </row>
    <row r="8" spans="1:12" ht="12" customHeight="1">
      <c r="A8" s="540"/>
      <c r="B8" s="541"/>
      <c r="C8" s="541"/>
      <c r="D8" s="542"/>
      <c r="E8" s="543"/>
      <c r="F8" s="544">
        <v>1</v>
      </c>
      <c r="G8" s="545">
        <v>2</v>
      </c>
      <c r="H8" s="529">
        <v>3</v>
      </c>
      <c r="I8" s="522">
        <v>4</v>
      </c>
      <c r="J8" s="546">
        <v>5</v>
      </c>
      <c r="K8" s="547">
        <v>6</v>
      </c>
      <c r="L8" s="548">
        <v>7</v>
      </c>
    </row>
    <row r="9" spans="1:12" ht="14.25">
      <c r="A9" s="549">
        <v>8</v>
      </c>
      <c r="B9" s="550"/>
      <c r="C9" s="550"/>
      <c r="D9" s="549"/>
      <c r="E9" s="752" t="s">
        <v>49</v>
      </c>
      <c r="F9" s="753"/>
      <c r="G9" s="551">
        <v>1494147.66</v>
      </c>
      <c r="H9" s="552">
        <v>0</v>
      </c>
      <c r="I9" s="552">
        <v>0</v>
      </c>
      <c r="J9" s="553">
        <v>287599.46</v>
      </c>
      <c r="K9" s="554">
        <f>J9/G9*100</f>
        <v>19.24839610564327</v>
      </c>
      <c r="L9" s="554"/>
    </row>
    <row r="10" spans="1:12" ht="14.25">
      <c r="A10" s="555"/>
      <c r="B10" s="556">
        <v>84</v>
      </c>
      <c r="C10" s="556"/>
      <c r="D10" s="556"/>
      <c r="E10" s="754" t="s">
        <v>231</v>
      </c>
      <c r="F10" s="747"/>
      <c r="G10" s="557">
        <v>1494147.66</v>
      </c>
      <c r="H10" s="558">
        <v>0</v>
      </c>
      <c r="I10" s="558">
        <v>0</v>
      </c>
      <c r="J10" s="559">
        <v>287599.46</v>
      </c>
      <c r="K10" s="554">
        <f>J10/G10*100</f>
        <v>19.24839610564327</v>
      </c>
      <c r="L10" s="560"/>
    </row>
    <row r="11" spans="1:12" ht="17.25" customHeight="1">
      <c r="A11" s="555"/>
      <c r="B11" s="556"/>
      <c r="C11" s="556">
        <v>844</v>
      </c>
      <c r="D11" s="556"/>
      <c r="E11" s="754" t="s">
        <v>232</v>
      </c>
      <c r="F11" s="747"/>
      <c r="G11" s="557">
        <v>1494147.66</v>
      </c>
      <c r="H11" s="558">
        <v>0</v>
      </c>
      <c r="I11" s="558">
        <v>0</v>
      </c>
      <c r="J11" s="559">
        <v>278599.46</v>
      </c>
      <c r="K11" s="554">
        <f>J11/G11*100</f>
        <v>18.64604600056731</v>
      </c>
      <c r="L11" s="560"/>
    </row>
    <row r="12" spans="1:12" ht="21" customHeight="1">
      <c r="A12" s="555"/>
      <c r="B12" s="556"/>
      <c r="C12" s="556"/>
      <c r="D12" s="556">
        <v>8443</v>
      </c>
      <c r="E12" s="754" t="s">
        <v>233</v>
      </c>
      <c r="F12" s="747"/>
      <c r="G12" s="557">
        <v>1494147.66</v>
      </c>
      <c r="H12" s="558">
        <v>0</v>
      </c>
      <c r="I12" s="558">
        <v>0</v>
      </c>
      <c r="J12" s="559">
        <v>287599.46</v>
      </c>
      <c r="K12" s="554">
        <f>J12/G12*100</f>
        <v>19.24839610564327</v>
      </c>
      <c r="L12" s="560"/>
    </row>
    <row r="13" spans="1:12" ht="3" customHeight="1">
      <c r="A13" s="763"/>
      <c r="B13" s="764"/>
      <c r="C13" s="764"/>
      <c r="D13" s="764"/>
      <c r="E13" s="764"/>
      <c r="F13" s="764"/>
      <c r="G13" s="764"/>
      <c r="H13" s="764"/>
      <c r="I13" s="764"/>
      <c r="J13" s="764"/>
      <c r="K13" s="764"/>
      <c r="L13" s="765"/>
    </row>
    <row r="14" spans="1:12" ht="14.25">
      <c r="A14" s="561">
        <v>5</v>
      </c>
      <c r="B14" s="561"/>
      <c r="C14" s="561"/>
      <c r="D14" s="562"/>
      <c r="E14" s="766" t="s">
        <v>133</v>
      </c>
      <c r="F14" s="767"/>
      <c r="G14" s="563">
        <v>0</v>
      </c>
      <c r="H14" s="564">
        <f>SUM(H15+H18)</f>
        <v>5660000</v>
      </c>
      <c r="I14" s="565">
        <f>SUM(I15+I18)</f>
        <v>5660000</v>
      </c>
      <c r="J14" s="563">
        <f>SUM(J15+J18)</f>
        <v>75000</v>
      </c>
      <c r="K14" s="566"/>
      <c r="L14" s="566">
        <f aca="true" t="shared" si="0" ref="L14:L20">J14/I14*100</f>
        <v>1.325088339222615</v>
      </c>
    </row>
    <row r="15" spans="1:12" ht="14.25">
      <c r="A15" s="567"/>
      <c r="B15" s="567">
        <v>53</v>
      </c>
      <c r="C15" s="567"/>
      <c r="D15" s="568"/>
      <c r="E15" s="768" t="s">
        <v>131</v>
      </c>
      <c r="F15" s="769"/>
      <c r="G15" s="569">
        <v>0</v>
      </c>
      <c r="H15" s="570">
        <v>50000</v>
      </c>
      <c r="I15" s="571">
        <v>50000</v>
      </c>
      <c r="J15" s="569">
        <v>75000</v>
      </c>
      <c r="K15" s="566"/>
      <c r="L15" s="572">
        <f t="shared" si="0"/>
        <v>150</v>
      </c>
    </row>
    <row r="16" spans="1:12" ht="13.5" customHeight="1">
      <c r="A16" s="573"/>
      <c r="B16" s="573"/>
      <c r="C16" s="573">
        <v>532</v>
      </c>
      <c r="D16" s="574"/>
      <c r="E16" s="750" t="s">
        <v>132</v>
      </c>
      <c r="F16" s="751"/>
      <c r="G16" s="575">
        <v>0</v>
      </c>
      <c r="H16" s="576">
        <v>50000</v>
      </c>
      <c r="I16" s="577">
        <v>50000</v>
      </c>
      <c r="J16" s="575">
        <v>75000</v>
      </c>
      <c r="K16" s="566"/>
      <c r="L16" s="578">
        <f t="shared" si="0"/>
        <v>150</v>
      </c>
    </row>
    <row r="17" spans="1:12" ht="14.25">
      <c r="A17" s="573"/>
      <c r="B17" s="573"/>
      <c r="C17" s="573"/>
      <c r="D17" s="574">
        <v>5321</v>
      </c>
      <c r="E17" s="750" t="s">
        <v>132</v>
      </c>
      <c r="F17" s="751"/>
      <c r="G17" s="575">
        <v>0</v>
      </c>
      <c r="H17" s="576">
        <v>50000</v>
      </c>
      <c r="I17" s="577">
        <v>50000</v>
      </c>
      <c r="J17" s="575">
        <v>75000</v>
      </c>
      <c r="K17" s="566"/>
      <c r="L17" s="578">
        <f t="shared" si="0"/>
        <v>150</v>
      </c>
    </row>
    <row r="18" spans="1:12" ht="14.25">
      <c r="A18" s="573"/>
      <c r="B18" s="573">
        <v>54</v>
      </c>
      <c r="C18" s="573"/>
      <c r="D18" s="574"/>
      <c r="E18" s="750" t="s">
        <v>191</v>
      </c>
      <c r="F18" s="751"/>
      <c r="G18" s="578">
        <v>0</v>
      </c>
      <c r="H18" s="576">
        <v>5610000</v>
      </c>
      <c r="I18" s="577">
        <v>5610000</v>
      </c>
      <c r="J18" s="575">
        <v>0</v>
      </c>
      <c r="K18" s="566"/>
      <c r="L18" s="578">
        <f t="shared" si="0"/>
        <v>0</v>
      </c>
    </row>
    <row r="19" spans="1:12" ht="21.75" customHeight="1">
      <c r="A19" s="573"/>
      <c r="B19" s="573"/>
      <c r="C19" s="573">
        <v>544</v>
      </c>
      <c r="D19" s="574"/>
      <c r="E19" s="750" t="s">
        <v>192</v>
      </c>
      <c r="F19" s="751"/>
      <c r="G19" s="578">
        <v>0</v>
      </c>
      <c r="H19" s="576">
        <v>5610000</v>
      </c>
      <c r="I19" s="577">
        <v>5610000</v>
      </c>
      <c r="J19" s="575">
        <v>0</v>
      </c>
      <c r="K19" s="566"/>
      <c r="L19" s="578">
        <f t="shared" si="0"/>
        <v>0</v>
      </c>
    </row>
    <row r="20" spans="1:12" ht="17.25" customHeight="1">
      <c r="A20" s="573"/>
      <c r="B20" s="573"/>
      <c r="C20" s="573"/>
      <c r="D20" s="573">
        <v>5443</v>
      </c>
      <c r="E20" s="750" t="s">
        <v>210</v>
      </c>
      <c r="F20" s="762"/>
      <c r="G20" s="578">
        <v>0</v>
      </c>
      <c r="H20" s="576">
        <v>5610000</v>
      </c>
      <c r="I20" s="577">
        <v>5610000</v>
      </c>
      <c r="J20" s="575">
        <v>0</v>
      </c>
      <c r="K20" s="566"/>
      <c r="L20" s="578">
        <f t="shared" si="0"/>
        <v>0</v>
      </c>
    </row>
    <row r="21" spans="1:12" ht="4.5" customHeight="1">
      <c r="A21" s="579"/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</row>
    <row r="22" spans="1:12" ht="14.25">
      <c r="A22" s="580" t="s">
        <v>166</v>
      </c>
      <c r="B22" s="580"/>
      <c r="C22" s="581"/>
      <c r="D22" s="581"/>
      <c r="E22" s="581"/>
      <c r="F22" s="582"/>
      <c r="G22" s="579"/>
      <c r="H22" s="579"/>
      <c r="I22" s="579"/>
      <c r="J22" s="579"/>
      <c r="K22" s="579"/>
      <c r="L22" s="579"/>
    </row>
    <row r="23" spans="1:12" ht="2.25" customHeight="1">
      <c r="A23" s="579"/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579"/>
    </row>
    <row r="24" spans="1:12" ht="34.5" customHeight="1">
      <c r="A24" s="531" t="s">
        <v>5</v>
      </c>
      <c r="B24" s="532" t="s">
        <v>6</v>
      </c>
      <c r="C24" s="532" t="s">
        <v>7</v>
      </c>
      <c r="D24" s="530" t="s">
        <v>60</v>
      </c>
      <c r="E24" s="530" t="s">
        <v>156</v>
      </c>
      <c r="F24" s="528" t="s">
        <v>155</v>
      </c>
      <c r="G24" s="746" t="s">
        <v>286</v>
      </c>
      <c r="H24" s="747"/>
      <c r="I24" s="748" t="s">
        <v>289</v>
      </c>
      <c r="J24" s="749"/>
      <c r="K24" s="783" t="s">
        <v>336</v>
      </c>
      <c r="L24" s="784"/>
    </row>
    <row r="25" spans="1:12" ht="14.25">
      <c r="A25" s="755">
        <v>1</v>
      </c>
      <c r="B25" s="756"/>
      <c r="C25" s="756"/>
      <c r="D25" s="756"/>
      <c r="E25" s="756"/>
      <c r="F25" s="756"/>
      <c r="G25" s="779">
        <v>2</v>
      </c>
      <c r="H25" s="780"/>
      <c r="I25" s="771">
        <v>3</v>
      </c>
      <c r="J25" s="772"/>
      <c r="K25" s="785">
        <v>4</v>
      </c>
      <c r="L25" s="786"/>
    </row>
    <row r="26" spans="1:12" ht="14.25">
      <c r="A26" s="584">
        <v>8</v>
      </c>
      <c r="B26" s="585"/>
      <c r="C26" s="585"/>
      <c r="D26" s="585"/>
      <c r="E26" s="585"/>
      <c r="F26" s="586" t="s">
        <v>49</v>
      </c>
      <c r="G26" s="776">
        <v>1494147.66</v>
      </c>
      <c r="H26" s="777"/>
      <c r="I26" s="587"/>
      <c r="J26" s="588">
        <f>I27</f>
        <v>287599.46</v>
      </c>
      <c r="K26" s="787">
        <f>J26/G26*100</f>
        <v>19.24839610564327</v>
      </c>
      <c r="L26" s="788"/>
    </row>
    <row r="27" spans="1:12" ht="15" customHeight="1">
      <c r="A27" s="555"/>
      <c r="B27" s="556">
        <v>84</v>
      </c>
      <c r="C27" s="556"/>
      <c r="D27" s="556"/>
      <c r="E27" s="556"/>
      <c r="F27" s="589" t="s">
        <v>234</v>
      </c>
      <c r="G27" s="760">
        <v>1494147.66</v>
      </c>
      <c r="H27" s="761"/>
      <c r="I27" s="773">
        <v>287599.46</v>
      </c>
      <c r="J27" s="774"/>
      <c r="K27" s="789">
        <f>J27/G27*100</f>
        <v>0</v>
      </c>
      <c r="L27" s="790"/>
    </row>
    <row r="28" spans="1:12" ht="23.25" customHeight="1">
      <c r="A28" s="555"/>
      <c r="B28" s="556"/>
      <c r="C28" s="556">
        <v>844</v>
      </c>
      <c r="D28" s="556"/>
      <c r="E28" s="556"/>
      <c r="F28" s="590" t="s">
        <v>232</v>
      </c>
      <c r="G28" s="760">
        <v>1494147.66</v>
      </c>
      <c r="H28" s="761"/>
      <c r="I28" s="775">
        <v>287599.46</v>
      </c>
      <c r="J28" s="772"/>
      <c r="K28" s="789">
        <f>J28/G28*100</f>
        <v>0</v>
      </c>
      <c r="L28" s="790"/>
    </row>
    <row r="29" spans="1:12" ht="23.25" customHeight="1">
      <c r="A29" s="555"/>
      <c r="B29" s="556"/>
      <c r="C29" s="556"/>
      <c r="D29" s="556">
        <v>8443</v>
      </c>
      <c r="E29" s="556"/>
      <c r="F29" s="590" t="s">
        <v>233</v>
      </c>
      <c r="G29" s="760">
        <v>1494147.66</v>
      </c>
      <c r="H29" s="761"/>
      <c r="I29" s="775">
        <v>287599.46</v>
      </c>
      <c r="J29" s="772"/>
      <c r="K29" s="789">
        <f>J29/G29*100</f>
        <v>0</v>
      </c>
      <c r="L29" s="790"/>
    </row>
    <row r="30" spans="1:12" ht="24.75" customHeight="1">
      <c r="A30" s="555"/>
      <c r="B30" s="556"/>
      <c r="C30" s="556"/>
      <c r="D30" s="556"/>
      <c r="E30" s="556">
        <v>84431</v>
      </c>
      <c r="F30" s="590" t="s">
        <v>233</v>
      </c>
      <c r="G30" s="760">
        <v>1494147.66</v>
      </c>
      <c r="H30" s="761"/>
      <c r="I30" s="775">
        <v>287599.46</v>
      </c>
      <c r="J30" s="772"/>
      <c r="K30" s="789">
        <f>J30/G30*100</f>
        <v>0</v>
      </c>
      <c r="L30" s="790"/>
    </row>
    <row r="31" spans="1:12" ht="14.25">
      <c r="A31" s="591">
        <v>5</v>
      </c>
      <c r="B31" s="591"/>
      <c r="C31" s="591"/>
      <c r="D31" s="591"/>
      <c r="E31" s="591"/>
      <c r="F31" s="592" t="s">
        <v>133</v>
      </c>
      <c r="G31" s="778">
        <v>0</v>
      </c>
      <c r="H31" s="767"/>
      <c r="I31" s="593"/>
      <c r="J31" s="594">
        <v>75000</v>
      </c>
      <c r="K31" s="791"/>
      <c r="L31" s="788"/>
    </row>
    <row r="32" spans="1:12" ht="14.25">
      <c r="A32" s="567"/>
      <c r="B32" s="567">
        <v>53</v>
      </c>
      <c r="C32" s="567"/>
      <c r="D32" s="568"/>
      <c r="E32" s="567"/>
      <c r="F32" s="595" t="s">
        <v>131</v>
      </c>
      <c r="G32" s="770">
        <v>0</v>
      </c>
      <c r="H32" s="767"/>
      <c r="I32" s="596"/>
      <c r="J32" s="596">
        <v>75000</v>
      </c>
      <c r="K32" s="792"/>
      <c r="L32" s="788"/>
    </row>
    <row r="33" spans="1:12" ht="14.25">
      <c r="A33" s="573"/>
      <c r="B33" s="573"/>
      <c r="C33" s="573">
        <v>532</v>
      </c>
      <c r="D33" s="574"/>
      <c r="E33" s="573"/>
      <c r="F33" s="597" t="s">
        <v>132</v>
      </c>
      <c r="G33" s="781">
        <v>0</v>
      </c>
      <c r="H33" s="767"/>
      <c r="I33" s="598"/>
      <c r="J33" s="599">
        <v>75000</v>
      </c>
      <c r="K33" s="793"/>
      <c r="L33" s="788"/>
    </row>
    <row r="34" spans="1:12" ht="14.25">
      <c r="A34" s="573"/>
      <c r="B34" s="573"/>
      <c r="C34" s="573"/>
      <c r="D34" s="574">
        <v>5321</v>
      </c>
      <c r="E34" s="573"/>
      <c r="F34" s="600" t="s">
        <v>132</v>
      </c>
      <c r="G34" s="781">
        <v>0</v>
      </c>
      <c r="H34" s="767"/>
      <c r="I34" s="599"/>
      <c r="J34" s="599">
        <v>75000</v>
      </c>
      <c r="K34" s="793"/>
      <c r="L34" s="788"/>
    </row>
    <row r="35" spans="1:12" ht="14.25">
      <c r="A35" s="601"/>
      <c r="B35" s="601"/>
      <c r="C35" s="601"/>
      <c r="D35" s="601"/>
      <c r="E35" s="601">
        <v>53212</v>
      </c>
      <c r="F35" s="600" t="s">
        <v>132</v>
      </c>
      <c r="G35" s="781">
        <v>0</v>
      </c>
      <c r="H35" s="767"/>
      <c r="I35" s="602"/>
      <c r="J35" s="602">
        <v>75000</v>
      </c>
      <c r="K35" s="793"/>
      <c r="L35" s="788"/>
    </row>
    <row r="36" spans="1:12" ht="14.25">
      <c r="A36" s="573"/>
      <c r="B36" s="573">
        <v>54</v>
      </c>
      <c r="C36" s="573"/>
      <c r="D36" s="573"/>
      <c r="E36" s="573"/>
      <c r="F36" s="603" t="s">
        <v>191</v>
      </c>
      <c r="G36" s="781">
        <v>0</v>
      </c>
      <c r="H36" s="782"/>
      <c r="I36" s="604"/>
      <c r="J36" s="602">
        <v>0</v>
      </c>
      <c r="K36" s="793"/>
      <c r="L36" s="788"/>
    </row>
    <row r="37" spans="1:12" ht="21">
      <c r="A37" s="573"/>
      <c r="B37" s="573"/>
      <c r="C37" s="573">
        <v>544</v>
      </c>
      <c r="D37" s="573"/>
      <c r="E37" s="573"/>
      <c r="F37" s="605" t="s">
        <v>192</v>
      </c>
      <c r="G37" s="781">
        <v>0</v>
      </c>
      <c r="H37" s="782"/>
      <c r="I37" s="606"/>
      <c r="J37" s="575">
        <v>0</v>
      </c>
      <c r="K37" s="793"/>
      <c r="L37" s="788"/>
    </row>
    <row r="38" spans="1:12" ht="20.25">
      <c r="A38" s="573"/>
      <c r="B38" s="573"/>
      <c r="C38" s="573"/>
      <c r="D38" s="573">
        <v>5443</v>
      </c>
      <c r="E38" s="573"/>
      <c r="F38" s="607" t="s">
        <v>210</v>
      </c>
      <c r="G38" s="781">
        <v>0</v>
      </c>
      <c r="H38" s="782"/>
      <c r="I38" s="608"/>
      <c r="J38" s="598">
        <v>0</v>
      </c>
      <c r="K38" s="793"/>
      <c r="L38" s="788"/>
    </row>
    <row r="39" spans="1:12" ht="20.25">
      <c r="A39" s="601"/>
      <c r="B39" s="601"/>
      <c r="C39" s="601"/>
      <c r="D39" s="601"/>
      <c r="E39" s="609" t="s">
        <v>211</v>
      </c>
      <c r="F39" s="607" t="s">
        <v>212</v>
      </c>
      <c r="G39" s="781">
        <v>0</v>
      </c>
      <c r="H39" s="782"/>
      <c r="I39" s="606"/>
      <c r="J39" s="575">
        <v>0</v>
      </c>
      <c r="K39" s="793"/>
      <c r="L39" s="788"/>
    </row>
    <row r="40" spans="1:12" ht="6" customHeight="1">
      <c r="A40" s="579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</row>
    <row r="41" spans="1:12" ht="14.25">
      <c r="A41" s="610"/>
      <c r="B41" s="743" t="s">
        <v>174</v>
      </c>
      <c r="C41" s="743"/>
      <c r="D41" s="743"/>
      <c r="E41" s="743"/>
      <c r="F41" s="743"/>
      <c r="G41" s="743"/>
      <c r="H41" s="743"/>
      <c r="I41" s="743"/>
      <c r="J41" s="743"/>
      <c r="K41" s="579"/>
      <c r="L41" s="579"/>
    </row>
    <row r="42" spans="1:12" ht="3.75" customHeight="1">
      <c r="A42" s="579"/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</row>
    <row r="43" spans="1:12" ht="63" customHeight="1">
      <c r="A43" s="579"/>
      <c r="B43" s="800" t="s">
        <v>5</v>
      </c>
      <c r="C43" s="788"/>
      <c r="D43" s="800" t="s">
        <v>6</v>
      </c>
      <c r="E43" s="801"/>
      <c r="F43" s="519" t="s">
        <v>141</v>
      </c>
      <c r="G43" s="520" t="s">
        <v>286</v>
      </c>
      <c r="H43" s="521" t="s">
        <v>287</v>
      </c>
      <c r="I43" s="522" t="s">
        <v>288</v>
      </c>
      <c r="J43" s="523" t="s">
        <v>289</v>
      </c>
      <c r="K43" s="524" t="s">
        <v>290</v>
      </c>
      <c r="L43" s="525" t="s">
        <v>356</v>
      </c>
    </row>
    <row r="44" spans="1:12" ht="9" customHeight="1">
      <c r="A44" s="579"/>
      <c r="B44" s="795">
        <v>1</v>
      </c>
      <c r="C44" s="796"/>
      <c r="D44" s="796"/>
      <c r="E44" s="796"/>
      <c r="F44" s="797"/>
      <c r="G44" s="613">
        <v>2</v>
      </c>
      <c r="H44" s="583">
        <v>3</v>
      </c>
      <c r="I44" s="573">
        <v>4</v>
      </c>
      <c r="J44" s="614">
        <v>5</v>
      </c>
      <c r="K44" s="615">
        <v>6</v>
      </c>
      <c r="L44" s="616">
        <v>7</v>
      </c>
    </row>
    <row r="45" spans="1:12" ht="14.25">
      <c r="A45" s="579"/>
      <c r="B45" s="794"/>
      <c r="C45" s="788"/>
      <c r="D45" s="794"/>
      <c r="E45" s="788"/>
      <c r="F45" s="617" t="s">
        <v>161</v>
      </c>
      <c r="G45" s="618">
        <v>1494147.66</v>
      </c>
      <c r="H45" s="619">
        <f>SUM(H47)</f>
        <v>0</v>
      </c>
      <c r="I45" s="619">
        <f>SUM(I47)</f>
        <v>0</v>
      </c>
      <c r="J45" s="620">
        <f>SUM(J47)</f>
        <v>287599.46</v>
      </c>
      <c r="K45" s="620">
        <f>J45/G45*100</f>
        <v>19.24839610564327</v>
      </c>
      <c r="L45" s="620"/>
    </row>
    <row r="46" spans="1:12" ht="3" customHeight="1">
      <c r="A46" s="579"/>
      <c r="B46" s="798" t="s">
        <v>342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67"/>
    </row>
    <row r="47" spans="1:12" ht="14.25">
      <c r="A47" s="579"/>
      <c r="B47" s="803"/>
      <c r="C47" s="788"/>
      <c r="D47" s="803"/>
      <c r="E47" s="788"/>
      <c r="F47" s="621" t="s">
        <v>165</v>
      </c>
      <c r="G47" s="622">
        <v>1494147.66</v>
      </c>
      <c r="H47" s="571">
        <v>0</v>
      </c>
      <c r="I47" s="571">
        <v>0</v>
      </c>
      <c r="J47" s="623">
        <v>287599.46</v>
      </c>
      <c r="K47" s="624">
        <f>J47/G47*100</f>
        <v>19.24839610564327</v>
      </c>
      <c r="L47" s="624"/>
    </row>
    <row r="48" spans="1:12" ht="14.25">
      <c r="A48" s="579"/>
      <c r="B48" s="804" t="s">
        <v>157</v>
      </c>
      <c r="C48" s="805"/>
      <c r="D48" s="804"/>
      <c r="E48" s="805"/>
      <c r="F48" s="625" t="s">
        <v>49</v>
      </c>
      <c r="G48" s="622">
        <v>1494147.66</v>
      </c>
      <c r="H48" s="571">
        <v>0</v>
      </c>
      <c r="I48" s="571">
        <v>0</v>
      </c>
      <c r="J48" s="623">
        <v>287599.46</v>
      </c>
      <c r="K48" s="624">
        <f>J48/G48*100</f>
        <v>19.24839610564327</v>
      </c>
      <c r="L48" s="624"/>
    </row>
    <row r="49" spans="1:12" ht="14.25">
      <c r="A49" s="579"/>
      <c r="B49" s="804"/>
      <c r="C49" s="805"/>
      <c r="D49" s="806" t="s">
        <v>235</v>
      </c>
      <c r="E49" s="805"/>
      <c r="F49" s="627" t="s">
        <v>231</v>
      </c>
      <c r="G49" s="628">
        <v>1494147.66</v>
      </c>
      <c r="H49" s="577">
        <v>0</v>
      </c>
      <c r="I49" s="577">
        <v>0</v>
      </c>
      <c r="J49" s="575">
        <v>287599.46</v>
      </c>
      <c r="K49" s="578">
        <f>J49/G49*100</f>
        <v>19.24839610564327</v>
      </c>
      <c r="L49" s="578"/>
    </row>
    <row r="50" spans="1:12" ht="1.5" customHeight="1">
      <c r="A50" s="579"/>
      <c r="B50" s="629"/>
      <c r="C50" s="579"/>
      <c r="D50" s="629"/>
      <c r="E50" s="630"/>
      <c r="F50" s="630"/>
      <c r="G50" s="630"/>
      <c r="H50" s="518"/>
      <c r="I50" s="518"/>
      <c r="J50" s="630"/>
      <c r="K50" s="630"/>
      <c r="L50" s="631"/>
    </row>
    <row r="51" spans="1:12" ht="12" customHeight="1">
      <c r="A51" s="579"/>
      <c r="B51" s="807"/>
      <c r="C51" s="767"/>
      <c r="D51" s="807"/>
      <c r="E51" s="767"/>
      <c r="F51" s="632" t="s">
        <v>193</v>
      </c>
      <c r="G51" s="633">
        <v>0</v>
      </c>
      <c r="H51" s="634">
        <v>5660000</v>
      </c>
      <c r="I51" s="634">
        <v>5660000</v>
      </c>
      <c r="J51" s="618">
        <v>287599.46</v>
      </c>
      <c r="K51" s="620"/>
      <c r="L51" s="620">
        <f>J51/I51*100</f>
        <v>5.081262544169611</v>
      </c>
    </row>
    <row r="52" spans="1:12" ht="2.25" customHeight="1">
      <c r="A52" s="579"/>
      <c r="B52" s="629"/>
      <c r="C52" s="579"/>
      <c r="D52" s="629"/>
      <c r="E52" s="630"/>
      <c r="F52" s="635"/>
      <c r="G52" s="635">
        <v>0</v>
      </c>
      <c r="H52" s="518"/>
      <c r="I52" s="518"/>
      <c r="J52" s="635"/>
      <c r="K52" s="635"/>
      <c r="L52" s="597"/>
    </row>
    <row r="53" spans="1:12" ht="14.25">
      <c r="A53" s="579"/>
      <c r="B53" s="802"/>
      <c r="C53" s="797"/>
      <c r="D53" s="802"/>
      <c r="E53" s="797"/>
      <c r="F53" s="637" t="s">
        <v>345</v>
      </c>
      <c r="G53" s="622">
        <v>0</v>
      </c>
      <c r="H53" s="571">
        <f>H54</f>
        <v>50000</v>
      </c>
      <c r="I53" s="571">
        <f>I54</f>
        <v>50000</v>
      </c>
      <c r="J53" s="623">
        <v>75000</v>
      </c>
      <c r="K53" s="624"/>
      <c r="L53" s="624">
        <f aca="true" t="shared" si="1" ref="L53:L58">J53/I53*100</f>
        <v>150</v>
      </c>
    </row>
    <row r="54" spans="1:12" ht="12" customHeight="1">
      <c r="A54" s="579"/>
      <c r="B54" s="802">
        <v>5</v>
      </c>
      <c r="C54" s="797"/>
      <c r="D54" s="802"/>
      <c r="E54" s="797"/>
      <c r="F54" s="621" t="s">
        <v>130</v>
      </c>
      <c r="G54" s="638">
        <v>0</v>
      </c>
      <c r="H54" s="571">
        <f>SUM(H55)</f>
        <v>50000</v>
      </c>
      <c r="I54" s="571">
        <f>SUM(I55)</f>
        <v>50000</v>
      </c>
      <c r="J54" s="569">
        <v>75000</v>
      </c>
      <c r="K54" s="572"/>
      <c r="L54" s="572">
        <f t="shared" si="1"/>
        <v>150</v>
      </c>
    </row>
    <row r="55" spans="1:12" ht="12" customHeight="1">
      <c r="A55" s="579"/>
      <c r="B55" s="802"/>
      <c r="C55" s="797"/>
      <c r="D55" s="795">
        <v>53</v>
      </c>
      <c r="E55" s="797"/>
      <c r="F55" s="597" t="s">
        <v>131</v>
      </c>
      <c r="G55" s="606">
        <v>0</v>
      </c>
      <c r="H55" s="577">
        <v>50000</v>
      </c>
      <c r="I55" s="577">
        <v>50000</v>
      </c>
      <c r="J55" s="575">
        <v>75000</v>
      </c>
      <c r="K55" s="578"/>
      <c r="L55" s="578">
        <f t="shared" si="1"/>
        <v>150</v>
      </c>
    </row>
    <row r="56" spans="1:12" ht="11.25" customHeight="1">
      <c r="A56" s="579"/>
      <c r="B56" s="636"/>
      <c r="C56" s="612"/>
      <c r="D56" s="611"/>
      <c r="E56" s="612"/>
      <c r="F56" s="621" t="s">
        <v>346</v>
      </c>
      <c r="G56" s="638">
        <v>0</v>
      </c>
      <c r="H56" s="571">
        <v>5610000</v>
      </c>
      <c r="I56" s="571">
        <v>5610000</v>
      </c>
      <c r="J56" s="569">
        <v>0</v>
      </c>
      <c r="K56" s="572"/>
      <c r="L56" s="572">
        <f t="shared" si="1"/>
        <v>0</v>
      </c>
    </row>
    <row r="57" spans="1:12" ht="14.25">
      <c r="A57" s="579"/>
      <c r="B57" s="802">
        <v>5</v>
      </c>
      <c r="C57" s="797"/>
      <c r="D57" s="611"/>
      <c r="E57" s="612"/>
      <c r="F57" s="621" t="s">
        <v>130</v>
      </c>
      <c r="G57" s="638">
        <v>0</v>
      </c>
      <c r="H57" s="571">
        <v>5610000</v>
      </c>
      <c r="I57" s="571">
        <v>5610000</v>
      </c>
      <c r="J57" s="569">
        <v>0</v>
      </c>
      <c r="K57" s="572"/>
      <c r="L57" s="572">
        <f t="shared" si="1"/>
        <v>0</v>
      </c>
    </row>
    <row r="58" spans="1:12" ht="14.25">
      <c r="A58" s="579"/>
      <c r="B58" s="795"/>
      <c r="C58" s="797"/>
      <c r="D58" s="795">
        <v>54</v>
      </c>
      <c r="E58" s="797"/>
      <c r="F58" s="601" t="s">
        <v>191</v>
      </c>
      <c r="G58" s="606">
        <v>0</v>
      </c>
      <c r="H58" s="577">
        <v>5610000</v>
      </c>
      <c r="I58" s="577">
        <v>5610000</v>
      </c>
      <c r="J58" s="575">
        <v>0</v>
      </c>
      <c r="K58" s="578"/>
      <c r="L58" s="578">
        <f t="shared" si="1"/>
        <v>0</v>
      </c>
    </row>
  </sheetData>
  <sheetProtection/>
  <mergeCells count="78">
    <mergeCell ref="B57:C57"/>
    <mergeCell ref="B55:C55"/>
    <mergeCell ref="D55:E55"/>
    <mergeCell ref="B58:C58"/>
    <mergeCell ref="D58:E58"/>
    <mergeCell ref="B51:C51"/>
    <mergeCell ref="D51:E51"/>
    <mergeCell ref="B53:C53"/>
    <mergeCell ref="D53:E53"/>
    <mergeCell ref="B54:C54"/>
    <mergeCell ref="D54:E54"/>
    <mergeCell ref="B47:C47"/>
    <mergeCell ref="D47:E47"/>
    <mergeCell ref="B48:C48"/>
    <mergeCell ref="D48:E48"/>
    <mergeCell ref="B49:C49"/>
    <mergeCell ref="D49:E49"/>
    <mergeCell ref="B45:C45"/>
    <mergeCell ref="D45:E45"/>
    <mergeCell ref="B44:F44"/>
    <mergeCell ref="B46:L46"/>
    <mergeCell ref="K36:L36"/>
    <mergeCell ref="K37:L37"/>
    <mergeCell ref="K38:L38"/>
    <mergeCell ref="K39:L39"/>
    <mergeCell ref="B43:C43"/>
    <mergeCell ref="D43:E43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G25:H25"/>
    <mergeCell ref="G27:H27"/>
    <mergeCell ref="G39:H39"/>
    <mergeCell ref="G33:H33"/>
    <mergeCell ref="G34:H34"/>
    <mergeCell ref="G35:H35"/>
    <mergeCell ref="G36:H36"/>
    <mergeCell ref="G37:H37"/>
    <mergeCell ref="G38:H38"/>
    <mergeCell ref="E16:F16"/>
    <mergeCell ref="E18:F18"/>
    <mergeCell ref="G32:H32"/>
    <mergeCell ref="I25:J25"/>
    <mergeCell ref="I27:J27"/>
    <mergeCell ref="I28:J28"/>
    <mergeCell ref="I29:J29"/>
    <mergeCell ref="I30:J30"/>
    <mergeCell ref="G26:H26"/>
    <mergeCell ref="G31:H31"/>
    <mergeCell ref="A6:J6"/>
    <mergeCell ref="A1:L1"/>
    <mergeCell ref="G28:H28"/>
    <mergeCell ref="G29:H29"/>
    <mergeCell ref="G30:H30"/>
    <mergeCell ref="E19:F19"/>
    <mergeCell ref="E20:F20"/>
    <mergeCell ref="A13:L13"/>
    <mergeCell ref="E14:F14"/>
    <mergeCell ref="E15:F15"/>
    <mergeCell ref="B41:J41"/>
    <mergeCell ref="A4:L4"/>
    <mergeCell ref="G24:H24"/>
    <mergeCell ref="I24:J24"/>
    <mergeCell ref="E17:F17"/>
    <mergeCell ref="E9:F9"/>
    <mergeCell ref="E10:F10"/>
    <mergeCell ref="E11:F11"/>
    <mergeCell ref="E12:F12"/>
    <mergeCell ref="A25:F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5"/>
  <sheetViews>
    <sheetView tabSelected="1" view="pageBreakPreview" zoomScaleNormal="107" zoomScaleSheetLayoutView="100" zoomScalePageLayoutView="0" workbookViewId="0" topLeftCell="A1">
      <pane ySplit="1" topLeftCell="A215" activePane="bottomLeft" state="frozen"/>
      <selection pane="topLeft" activeCell="A1" sqref="A1"/>
      <selection pane="bottomLeft" activeCell="I201" sqref="I201"/>
    </sheetView>
  </sheetViews>
  <sheetFormatPr defaultColWidth="9.140625" defaultRowHeight="15"/>
  <cols>
    <col min="1" max="1" width="2.7109375" style="8" customWidth="1"/>
    <col min="2" max="2" width="3.421875" style="37" customWidth="1"/>
    <col min="3" max="3" width="4.421875" style="37" customWidth="1"/>
    <col min="4" max="4" width="6.140625" style="37" customWidth="1"/>
    <col min="5" max="5" width="53.140625" style="0" customWidth="1"/>
    <col min="6" max="6" width="15.00390625" style="7" customWidth="1"/>
    <col min="7" max="7" width="15.7109375" style="7" customWidth="1"/>
    <col min="8" max="8" width="17.140625" style="7" customWidth="1"/>
    <col min="9" max="9" width="10.140625" style="7" customWidth="1"/>
    <col min="10" max="10" width="0" style="0" hidden="1" customWidth="1"/>
  </cols>
  <sheetData>
    <row r="1" spans="1:10" ht="30" customHeight="1">
      <c r="A1" s="817" t="s">
        <v>109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ht="23.25" customHeight="1">
      <c r="A2" s="811" t="s">
        <v>167</v>
      </c>
      <c r="B2" s="812"/>
      <c r="C2" s="812"/>
      <c r="D2" s="812"/>
      <c r="E2" s="812"/>
      <c r="F2" s="812"/>
      <c r="G2" s="812"/>
      <c r="H2" s="812"/>
      <c r="I2" s="812"/>
      <c r="J2" s="180"/>
    </row>
    <row r="3" spans="1:10" ht="33" customHeight="1">
      <c r="A3" s="813" t="s">
        <v>347</v>
      </c>
      <c r="B3" s="814"/>
      <c r="C3" s="814"/>
      <c r="D3" s="814"/>
      <c r="E3" s="814"/>
      <c r="F3" s="814"/>
      <c r="G3" s="814"/>
      <c r="H3" s="814"/>
      <c r="I3" s="814"/>
      <c r="J3" s="181"/>
    </row>
    <row r="4" spans="1:10" ht="30" customHeight="1">
      <c r="A4" s="815" t="s">
        <v>283</v>
      </c>
      <c r="B4" s="816"/>
      <c r="C4" s="816"/>
      <c r="D4" s="816"/>
      <c r="E4" s="816"/>
      <c r="F4" s="816"/>
      <c r="G4" s="816"/>
      <c r="H4" s="816"/>
      <c r="I4" s="816"/>
      <c r="J4" s="181"/>
    </row>
    <row r="5" spans="1:10" ht="42.75">
      <c r="A5" s="182"/>
      <c r="B5" s="30"/>
      <c r="C5" s="30"/>
      <c r="D5" s="30"/>
      <c r="E5" s="284" t="s">
        <v>110</v>
      </c>
      <c r="F5" s="116" t="s">
        <v>287</v>
      </c>
      <c r="G5" s="117" t="s">
        <v>288</v>
      </c>
      <c r="H5" s="117" t="s">
        <v>289</v>
      </c>
      <c r="I5" s="117" t="s">
        <v>209</v>
      </c>
      <c r="J5" s="95"/>
    </row>
    <row r="6" spans="1:10" ht="15">
      <c r="A6" s="182"/>
      <c r="B6" s="30"/>
      <c r="C6" s="30"/>
      <c r="D6" s="30"/>
      <c r="E6" s="285">
        <v>1</v>
      </c>
      <c r="F6" s="285">
        <v>2</v>
      </c>
      <c r="G6" s="286">
        <v>3</v>
      </c>
      <c r="H6" s="287">
        <v>4</v>
      </c>
      <c r="I6" s="287">
        <v>5</v>
      </c>
      <c r="J6" s="95"/>
    </row>
    <row r="7" spans="1:10" ht="15">
      <c r="A7" s="182"/>
      <c r="B7" s="30"/>
      <c r="C7" s="30"/>
      <c r="D7" s="30"/>
      <c r="E7" s="284" t="s">
        <v>22</v>
      </c>
      <c r="F7" s="288">
        <f>SUM(F8+F10)</f>
        <v>19400000</v>
      </c>
      <c r="G7" s="288">
        <f>SUM(G8+G10)</f>
        <v>19400000</v>
      </c>
      <c r="H7" s="288">
        <f>SUM(H8+H10)</f>
        <v>2588896.3200000003</v>
      </c>
      <c r="I7" s="44">
        <f>H7/G7*100</f>
        <v>13.344826391752578</v>
      </c>
      <c r="J7" s="95"/>
    </row>
    <row r="8" spans="1:10" ht="15">
      <c r="A8" s="182"/>
      <c r="B8" s="30"/>
      <c r="C8" s="30"/>
      <c r="D8" s="30"/>
      <c r="E8" s="289" t="s">
        <v>111</v>
      </c>
      <c r="F8" s="290">
        <f>SUM(F9)</f>
        <v>6317300</v>
      </c>
      <c r="G8" s="290">
        <f>SUM(G9)</f>
        <v>6317300</v>
      </c>
      <c r="H8" s="290">
        <v>388309.72</v>
      </c>
      <c r="I8" s="44">
        <f>H8/G8*100</f>
        <v>6.146767131527709</v>
      </c>
      <c r="J8" s="95"/>
    </row>
    <row r="9" spans="1:10" ht="15">
      <c r="A9" s="182"/>
      <c r="B9" s="30"/>
      <c r="C9" s="30"/>
      <c r="D9" s="30"/>
      <c r="E9" s="291" t="s">
        <v>112</v>
      </c>
      <c r="F9" s="292">
        <v>6317300</v>
      </c>
      <c r="G9" s="292">
        <v>6317300</v>
      </c>
      <c r="H9" s="292">
        <v>388309.72</v>
      </c>
      <c r="I9" s="293">
        <f>H9/G9*100</f>
        <v>6.146767131527709</v>
      </c>
      <c r="J9" s="95"/>
    </row>
    <row r="10" spans="1:10" ht="15">
      <c r="A10" s="182"/>
      <c r="B10" s="30"/>
      <c r="C10" s="30"/>
      <c r="D10" s="30"/>
      <c r="E10" s="294" t="s">
        <v>54</v>
      </c>
      <c r="F10" s="290">
        <f>SUM(F11:F11)</f>
        <v>13082700</v>
      </c>
      <c r="G10" s="290">
        <f>SUM(G11:G11)</f>
        <v>13082700</v>
      </c>
      <c r="H10" s="290">
        <v>2200586.6</v>
      </c>
      <c r="I10" s="44">
        <f>H10/G10*100</f>
        <v>16.820584435934478</v>
      </c>
      <c r="J10" s="95"/>
    </row>
    <row r="11" spans="1:10" ht="15">
      <c r="A11" s="182"/>
      <c r="B11" s="30"/>
      <c r="C11" s="30"/>
      <c r="D11" s="30"/>
      <c r="E11" s="295" t="s">
        <v>55</v>
      </c>
      <c r="F11" s="292">
        <v>13082700</v>
      </c>
      <c r="G11" s="292">
        <v>13082700</v>
      </c>
      <c r="H11" s="292">
        <v>2200586.6</v>
      </c>
      <c r="I11" s="293">
        <f>H11/G11*100</f>
        <v>16.820584435934478</v>
      </c>
      <c r="J11" s="95"/>
    </row>
    <row r="12" spans="1:10" ht="14.25">
      <c r="A12" s="183"/>
      <c r="B12" s="183"/>
      <c r="C12" s="183"/>
      <c r="D12" s="183"/>
      <c r="E12" s="183"/>
      <c r="F12" s="184"/>
      <c r="G12" s="184"/>
      <c r="H12" s="184"/>
      <c r="I12" s="184"/>
      <c r="J12" s="179"/>
    </row>
    <row r="13" spans="1:10" ht="24.75" customHeight="1">
      <c r="A13" s="808" t="s">
        <v>175</v>
      </c>
      <c r="B13" s="808"/>
      <c r="C13" s="808"/>
      <c r="D13" s="808"/>
      <c r="E13" s="808"/>
      <c r="F13" s="808"/>
      <c r="G13" s="808"/>
      <c r="H13" s="808"/>
      <c r="I13" s="808"/>
      <c r="J13" s="808"/>
    </row>
    <row r="14" spans="1:9" ht="70.5" customHeight="1">
      <c r="A14" s="77" t="s">
        <v>5</v>
      </c>
      <c r="B14" s="77" t="s">
        <v>6</v>
      </c>
      <c r="C14" s="77" t="s">
        <v>7</v>
      </c>
      <c r="D14" s="83" t="s">
        <v>60</v>
      </c>
      <c r="E14" s="115" t="s">
        <v>162</v>
      </c>
      <c r="F14" s="116" t="s">
        <v>287</v>
      </c>
      <c r="G14" s="117" t="s">
        <v>288</v>
      </c>
      <c r="H14" s="117" t="s">
        <v>296</v>
      </c>
      <c r="I14" s="117" t="s">
        <v>209</v>
      </c>
    </row>
    <row r="15" spans="1:9" ht="14.25">
      <c r="A15" s="737">
        <v>1</v>
      </c>
      <c r="B15" s="809"/>
      <c r="C15" s="809"/>
      <c r="D15" s="809"/>
      <c r="E15" s="810"/>
      <c r="F15" s="11">
        <v>2</v>
      </c>
      <c r="G15" s="11">
        <v>3</v>
      </c>
      <c r="H15" s="11">
        <v>4</v>
      </c>
      <c r="I15" s="70">
        <v>5</v>
      </c>
    </row>
    <row r="16" spans="1:9" ht="20.25" customHeight="1">
      <c r="A16" s="40"/>
      <c r="B16" s="55"/>
      <c r="C16" s="55"/>
      <c r="D16" s="55"/>
      <c r="E16" s="230" t="s">
        <v>50</v>
      </c>
      <c r="F16" s="231">
        <f>F17+F99</f>
        <v>19440000</v>
      </c>
      <c r="G16" s="231">
        <f>G17+G99</f>
        <v>19440000</v>
      </c>
      <c r="H16" s="231">
        <f>H17+H99</f>
        <v>2588896.32</v>
      </c>
      <c r="I16" s="231">
        <f aca="true" t="shared" si="0" ref="I16:I82">H16/G16*100</f>
        <v>13.317367901234567</v>
      </c>
    </row>
    <row r="17" spans="1:9" ht="18.75" customHeight="1">
      <c r="A17" s="236"/>
      <c r="B17" s="237"/>
      <c r="C17" s="238"/>
      <c r="D17" s="238"/>
      <c r="E17" s="232" t="s">
        <v>51</v>
      </c>
      <c r="F17" s="233">
        <f aca="true" t="shared" si="1" ref="F17:H18">F18</f>
        <v>6317300</v>
      </c>
      <c r="G17" s="233">
        <f t="shared" si="1"/>
        <v>6317300</v>
      </c>
      <c r="H17" s="239">
        <f t="shared" si="1"/>
        <v>388309.72000000003</v>
      </c>
      <c r="I17" s="239">
        <f t="shared" si="0"/>
        <v>6.14676713152771</v>
      </c>
    </row>
    <row r="18" spans="1:9" ht="14.25">
      <c r="A18" s="240"/>
      <c r="B18" s="241"/>
      <c r="C18" s="242"/>
      <c r="D18" s="242"/>
      <c r="E18" s="234" t="s">
        <v>52</v>
      </c>
      <c r="F18" s="235">
        <f t="shared" si="1"/>
        <v>6317300</v>
      </c>
      <c r="G18" s="235">
        <f t="shared" si="1"/>
        <v>6317300</v>
      </c>
      <c r="H18" s="235">
        <f t="shared" si="1"/>
        <v>388309.72000000003</v>
      </c>
      <c r="I18" s="235">
        <f t="shared" si="0"/>
        <v>6.14676713152771</v>
      </c>
    </row>
    <row r="19" spans="1:9" ht="28.5">
      <c r="A19" s="265"/>
      <c r="B19" s="266"/>
      <c r="C19" s="253"/>
      <c r="D19" s="253"/>
      <c r="E19" s="254" t="s">
        <v>197</v>
      </c>
      <c r="F19" s="267">
        <f>F20+F45+F56+F60+F65+F70+F80+F85+F90+F94</f>
        <v>6317300</v>
      </c>
      <c r="G19" s="267">
        <f>G20+G45+G56+G60+G65+G70+G80+G85+G90+G94</f>
        <v>6317300</v>
      </c>
      <c r="H19" s="267">
        <f>H20+H45+H56+H60+H65+H70+H80+H85+H90+H94</f>
        <v>388309.72000000003</v>
      </c>
      <c r="I19" s="267">
        <f t="shared" si="0"/>
        <v>6.14676713152771</v>
      </c>
    </row>
    <row r="20" spans="1:9" ht="14.25">
      <c r="A20" s="243"/>
      <c r="B20" s="244"/>
      <c r="C20" s="245"/>
      <c r="D20" s="245"/>
      <c r="E20" s="246" t="s">
        <v>198</v>
      </c>
      <c r="F20" s="247">
        <f>F21</f>
        <v>337000</v>
      </c>
      <c r="G20" s="247">
        <f>G21</f>
        <v>337000</v>
      </c>
      <c r="H20" s="247">
        <f>H21</f>
        <v>168436.02000000002</v>
      </c>
      <c r="I20" s="247">
        <f t="shared" si="0"/>
        <v>49.981014836795254</v>
      </c>
    </row>
    <row r="21" spans="1:9" ht="14.25">
      <c r="A21" s="45">
        <v>3</v>
      </c>
      <c r="B21" s="46"/>
      <c r="C21" s="47"/>
      <c r="D21" s="47"/>
      <c r="E21" s="48" t="s">
        <v>24</v>
      </c>
      <c r="F21" s="44">
        <f>SUM(F22+F27)</f>
        <v>337000</v>
      </c>
      <c r="G21" s="44">
        <f>SUM(G22+G27)</f>
        <v>337000</v>
      </c>
      <c r="H21" s="44">
        <f>SUM(H22+H27)</f>
        <v>168436.02000000002</v>
      </c>
      <c r="I21" s="44">
        <f t="shared" si="0"/>
        <v>49.981014836795254</v>
      </c>
    </row>
    <row r="22" spans="1:9" ht="14.25">
      <c r="A22" s="45"/>
      <c r="B22" s="49">
        <v>31</v>
      </c>
      <c r="C22" s="47"/>
      <c r="D22" s="47"/>
      <c r="E22" s="48" t="s">
        <v>25</v>
      </c>
      <c r="F22" s="53">
        <f>SUM(F23+F25)</f>
        <v>110000</v>
      </c>
      <c r="G22" s="53">
        <f>SUM(G23+G25)</f>
        <v>110000</v>
      </c>
      <c r="H22" s="44">
        <f>SUM(H23+H25)</f>
        <v>54316.92</v>
      </c>
      <c r="I22" s="44">
        <f t="shared" si="0"/>
        <v>49.37901818181818</v>
      </c>
    </row>
    <row r="23" spans="1:9" ht="14.25">
      <c r="A23" s="50"/>
      <c r="B23" s="49"/>
      <c r="C23" s="51">
        <v>311</v>
      </c>
      <c r="D23" s="51"/>
      <c r="E23" s="52" t="s">
        <v>26</v>
      </c>
      <c r="F23" s="43">
        <v>94000</v>
      </c>
      <c r="G23" s="43">
        <v>94000</v>
      </c>
      <c r="H23" s="43">
        <v>46623.96</v>
      </c>
      <c r="I23" s="44">
        <f t="shared" si="0"/>
        <v>49.59995744680851</v>
      </c>
    </row>
    <row r="24" spans="1:9" ht="14.25">
      <c r="A24" s="50"/>
      <c r="B24" s="49"/>
      <c r="C24" s="51"/>
      <c r="D24" s="51">
        <v>3111</v>
      </c>
      <c r="E24" s="52" t="s">
        <v>79</v>
      </c>
      <c r="F24" s="43"/>
      <c r="G24" s="43"/>
      <c r="H24" s="43">
        <v>46623.96</v>
      </c>
      <c r="I24" s="43"/>
    </row>
    <row r="25" spans="1:9" ht="14.25">
      <c r="A25" s="50"/>
      <c r="B25" s="46"/>
      <c r="C25" s="51">
        <v>313</v>
      </c>
      <c r="D25" s="51"/>
      <c r="E25" s="52" t="s">
        <v>28</v>
      </c>
      <c r="F25" s="43">
        <v>16000</v>
      </c>
      <c r="G25" s="43">
        <v>16000</v>
      </c>
      <c r="H25" s="43">
        <v>7692.96</v>
      </c>
      <c r="I25" s="43">
        <f t="shared" si="0"/>
        <v>48.081</v>
      </c>
    </row>
    <row r="26" spans="1:9" ht="14.25">
      <c r="A26" s="50"/>
      <c r="B26" s="46"/>
      <c r="C26" s="51"/>
      <c r="D26" s="51">
        <v>3132</v>
      </c>
      <c r="E26" s="52" t="s">
        <v>80</v>
      </c>
      <c r="F26" s="43"/>
      <c r="G26" s="43"/>
      <c r="H26" s="43">
        <v>7692.96</v>
      </c>
      <c r="I26" s="43"/>
    </row>
    <row r="27" spans="1:9" ht="14.25">
      <c r="A27" s="50"/>
      <c r="B27" s="49">
        <v>32</v>
      </c>
      <c r="C27" s="47"/>
      <c r="D27" s="47"/>
      <c r="E27" s="48" t="s">
        <v>29</v>
      </c>
      <c r="F27" s="53">
        <f>SUM(F28+F30+F34+F39)</f>
        <v>227000</v>
      </c>
      <c r="G27" s="53">
        <f>SUM(G28+G30+G34+G39)</f>
        <v>227000</v>
      </c>
      <c r="H27" s="53">
        <f>SUM(H28+H30+H34+H39)</f>
        <v>114119.1</v>
      </c>
      <c r="I27" s="53">
        <f t="shared" si="0"/>
        <v>50.27273127753305</v>
      </c>
    </row>
    <row r="28" spans="1:9" ht="14.25">
      <c r="A28" s="45"/>
      <c r="B28" s="46"/>
      <c r="C28" s="51">
        <v>321</v>
      </c>
      <c r="D28" s="51"/>
      <c r="E28" s="52" t="s">
        <v>53</v>
      </c>
      <c r="F28" s="43">
        <v>10000</v>
      </c>
      <c r="G28" s="43">
        <v>10000</v>
      </c>
      <c r="H28" s="43">
        <f>SUM(H29:H29)</f>
        <v>450</v>
      </c>
      <c r="I28" s="43">
        <f t="shared" si="0"/>
        <v>4.5</v>
      </c>
    </row>
    <row r="29" spans="1:9" ht="14.25">
      <c r="A29" s="45"/>
      <c r="B29" s="46"/>
      <c r="C29" s="51"/>
      <c r="D29" s="51">
        <v>3211</v>
      </c>
      <c r="E29" s="52" t="s">
        <v>82</v>
      </c>
      <c r="F29" s="43"/>
      <c r="G29" s="43"/>
      <c r="H29" s="43">
        <v>450</v>
      </c>
      <c r="I29" s="43"/>
    </row>
    <row r="30" spans="1:9" ht="14.25">
      <c r="A30" s="50"/>
      <c r="B30" s="49"/>
      <c r="C30" s="51">
        <v>322</v>
      </c>
      <c r="D30" s="51"/>
      <c r="E30" s="52" t="s">
        <v>31</v>
      </c>
      <c r="F30" s="43">
        <v>17000</v>
      </c>
      <c r="G30" s="43">
        <v>17000</v>
      </c>
      <c r="H30" s="43">
        <f>SUM(H31:H33)</f>
        <v>5940.000000000001</v>
      </c>
      <c r="I30" s="43">
        <f t="shared" si="0"/>
        <v>34.94117647058824</v>
      </c>
    </row>
    <row r="31" spans="1:9" ht="14.25">
      <c r="A31" s="50"/>
      <c r="B31" s="49"/>
      <c r="C31" s="51"/>
      <c r="D31" s="51">
        <v>3223</v>
      </c>
      <c r="E31" s="52" t="s">
        <v>87</v>
      </c>
      <c r="F31" s="43"/>
      <c r="G31" s="43"/>
      <c r="H31" s="43">
        <v>4636.14</v>
      </c>
      <c r="I31" s="43"/>
    </row>
    <row r="32" spans="1:9" ht="14.25">
      <c r="A32" s="50"/>
      <c r="B32" s="49"/>
      <c r="C32" s="51"/>
      <c r="D32" s="51">
        <v>3224</v>
      </c>
      <c r="E32" s="52" t="s">
        <v>88</v>
      </c>
      <c r="F32" s="43"/>
      <c r="G32" s="43"/>
      <c r="H32" s="43">
        <v>978.6</v>
      </c>
      <c r="I32" s="43"/>
    </row>
    <row r="33" spans="1:9" ht="14.25">
      <c r="A33" s="50"/>
      <c r="B33" s="49"/>
      <c r="C33" s="51"/>
      <c r="D33" s="51">
        <v>3225</v>
      </c>
      <c r="E33" s="52" t="s">
        <v>107</v>
      </c>
      <c r="F33" s="43"/>
      <c r="G33" s="43"/>
      <c r="H33" s="43">
        <v>325.26</v>
      </c>
      <c r="I33" s="43"/>
    </row>
    <row r="34" spans="1:9" ht="14.25">
      <c r="A34" s="50"/>
      <c r="B34" s="46"/>
      <c r="C34" s="51">
        <v>323</v>
      </c>
      <c r="D34" s="51"/>
      <c r="E34" s="52" t="s">
        <v>32</v>
      </c>
      <c r="F34" s="43">
        <v>50000</v>
      </c>
      <c r="G34" s="43">
        <v>50000</v>
      </c>
      <c r="H34" s="43">
        <f>SUM(H35:H38)</f>
        <v>27787.629999999997</v>
      </c>
      <c r="I34" s="43">
        <f t="shared" si="0"/>
        <v>55.57525999999999</v>
      </c>
    </row>
    <row r="35" spans="1:9" ht="14.25">
      <c r="A35" s="50"/>
      <c r="B35" s="46"/>
      <c r="C35" s="51"/>
      <c r="D35" s="51">
        <v>3231</v>
      </c>
      <c r="E35" s="52" t="s">
        <v>89</v>
      </c>
      <c r="F35" s="43"/>
      <c r="G35" s="43"/>
      <c r="H35" s="43">
        <v>2002.96</v>
      </c>
      <c r="I35" s="43"/>
    </row>
    <row r="36" spans="1:9" ht="14.25">
      <c r="A36" s="50"/>
      <c r="B36" s="46"/>
      <c r="C36" s="51"/>
      <c r="D36" s="51">
        <v>3232</v>
      </c>
      <c r="E36" s="52" t="s">
        <v>90</v>
      </c>
      <c r="F36" s="43"/>
      <c r="G36" s="43"/>
      <c r="H36" s="43">
        <v>13651.16</v>
      </c>
      <c r="I36" s="43"/>
    </row>
    <row r="37" spans="1:9" ht="14.25">
      <c r="A37" s="50"/>
      <c r="B37" s="46"/>
      <c r="C37" s="51"/>
      <c r="D37" s="51">
        <v>3237</v>
      </c>
      <c r="E37" s="52" t="s">
        <v>93</v>
      </c>
      <c r="F37" s="43"/>
      <c r="G37" s="43"/>
      <c r="H37" s="43">
        <v>11093.75</v>
      </c>
      <c r="I37" s="43"/>
    </row>
    <row r="38" spans="1:9" ht="14.25">
      <c r="A38" s="50"/>
      <c r="B38" s="46"/>
      <c r="C38" s="51"/>
      <c r="D38" s="51">
        <v>3239</v>
      </c>
      <c r="E38" s="52" t="s">
        <v>95</v>
      </c>
      <c r="F38" s="43"/>
      <c r="G38" s="43"/>
      <c r="H38" s="43">
        <v>1039.76</v>
      </c>
      <c r="I38" s="43"/>
    </row>
    <row r="39" spans="1:9" ht="14.25">
      <c r="A39" s="50"/>
      <c r="B39" s="46"/>
      <c r="C39" s="51">
        <v>329</v>
      </c>
      <c r="D39" s="51"/>
      <c r="E39" s="52" t="s">
        <v>34</v>
      </c>
      <c r="F39" s="43">
        <v>150000</v>
      </c>
      <c r="G39" s="43">
        <v>150000</v>
      </c>
      <c r="H39" s="43">
        <f>SUM(H40:H44)</f>
        <v>79941.47</v>
      </c>
      <c r="I39" s="43">
        <f t="shared" si="0"/>
        <v>53.294313333333335</v>
      </c>
    </row>
    <row r="40" spans="1:9" ht="27">
      <c r="A40" s="50"/>
      <c r="B40" s="46"/>
      <c r="C40" s="51"/>
      <c r="D40" s="51">
        <v>3291</v>
      </c>
      <c r="E40" s="52" t="s">
        <v>96</v>
      </c>
      <c r="F40" s="43"/>
      <c r="G40" s="43"/>
      <c r="H40" s="43">
        <v>30907.57</v>
      </c>
      <c r="I40" s="43"/>
    </row>
    <row r="41" spans="1:9" ht="14.25">
      <c r="A41" s="50"/>
      <c r="B41" s="46"/>
      <c r="C41" s="51"/>
      <c r="D41" s="51">
        <v>3292</v>
      </c>
      <c r="E41" s="52" t="s">
        <v>97</v>
      </c>
      <c r="F41" s="43"/>
      <c r="G41" s="43"/>
      <c r="H41" s="43">
        <v>4208.93</v>
      </c>
      <c r="I41" s="43"/>
    </row>
    <row r="42" spans="1:9" ht="14.25">
      <c r="A42" s="50"/>
      <c r="B42" s="46"/>
      <c r="C42" s="51"/>
      <c r="D42" s="51">
        <v>3293</v>
      </c>
      <c r="E42" s="52" t="s">
        <v>98</v>
      </c>
      <c r="F42" s="43"/>
      <c r="G42" s="43"/>
      <c r="H42" s="43">
        <v>31523.53</v>
      </c>
      <c r="I42" s="43"/>
    </row>
    <row r="43" spans="1:9" ht="14.25">
      <c r="A43" s="50"/>
      <c r="B43" s="46"/>
      <c r="C43" s="51"/>
      <c r="D43" s="51">
        <v>3295</v>
      </c>
      <c r="E43" s="52" t="s">
        <v>100</v>
      </c>
      <c r="F43" s="43"/>
      <c r="G43" s="43"/>
      <c r="H43" s="43">
        <v>5301.44</v>
      </c>
      <c r="I43" s="43"/>
    </row>
    <row r="44" spans="1:9" ht="14.25">
      <c r="A44" s="50"/>
      <c r="B44" s="46"/>
      <c r="C44" s="51"/>
      <c r="D44" s="51">
        <v>3299</v>
      </c>
      <c r="E44" s="52" t="s">
        <v>34</v>
      </c>
      <c r="F44" s="43"/>
      <c r="G44" s="43"/>
      <c r="H44" s="43">
        <v>8000</v>
      </c>
      <c r="I44" s="43"/>
    </row>
    <row r="45" spans="1:9" ht="21.75" customHeight="1">
      <c r="A45" s="408"/>
      <c r="B45" s="409"/>
      <c r="C45" s="397"/>
      <c r="D45" s="397"/>
      <c r="E45" s="345" t="s">
        <v>280</v>
      </c>
      <c r="F45" s="319">
        <v>5699000</v>
      </c>
      <c r="G45" s="319">
        <v>5699000</v>
      </c>
      <c r="H45" s="277">
        <f>H46+H53</f>
        <v>45884.52</v>
      </c>
      <c r="I45" s="277">
        <f t="shared" si="0"/>
        <v>0.8051328303211089</v>
      </c>
    </row>
    <row r="46" spans="1:9" ht="21.75" customHeight="1">
      <c r="A46" s="45">
        <v>3</v>
      </c>
      <c r="B46" s="46"/>
      <c r="C46" s="47"/>
      <c r="D46" s="47"/>
      <c r="E46" s="48" t="s">
        <v>24</v>
      </c>
      <c r="F46" s="20">
        <v>89000</v>
      </c>
      <c r="G46" s="20">
        <v>89000</v>
      </c>
      <c r="H46" s="20">
        <f>SUM(H47)</f>
        <v>45884.52</v>
      </c>
      <c r="I46" s="20">
        <f t="shared" si="0"/>
        <v>51.5556404494382</v>
      </c>
    </row>
    <row r="47" spans="1:9" ht="14.25">
      <c r="A47" s="54"/>
      <c r="B47" s="55">
        <v>34</v>
      </c>
      <c r="C47" s="47"/>
      <c r="D47" s="47"/>
      <c r="E47" s="48" t="s">
        <v>35</v>
      </c>
      <c r="F47" s="53">
        <v>89000</v>
      </c>
      <c r="G47" s="53">
        <v>89000</v>
      </c>
      <c r="H47" s="53">
        <f>H48+H50</f>
        <v>45884.52</v>
      </c>
      <c r="I47" s="53">
        <f t="shared" si="0"/>
        <v>51.5556404494382</v>
      </c>
    </row>
    <row r="48" spans="1:9" ht="14.25">
      <c r="A48" s="279"/>
      <c r="B48" s="61"/>
      <c r="C48" s="118">
        <v>342</v>
      </c>
      <c r="D48" s="118"/>
      <c r="E48" s="52" t="s">
        <v>184</v>
      </c>
      <c r="F48" s="60">
        <v>70000</v>
      </c>
      <c r="G48" s="60">
        <v>70000</v>
      </c>
      <c r="H48" s="60">
        <v>43364.34</v>
      </c>
      <c r="I48" s="60">
        <f t="shared" si="0"/>
        <v>61.949057142857136</v>
      </c>
    </row>
    <row r="49" spans="1:9" ht="14.25">
      <c r="A49" s="279"/>
      <c r="B49" s="61"/>
      <c r="C49" s="118"/>
      <c r="D49" s="118">
        <v>3423</v>
      </c>
      <c r="E49" s="52" t="s">
        <v>351</v>
      </c>
      <c r="F49" s="60"/>
      <c r="G49" s="60"/>
      <c r="H49" s="60">
        <v>43364.34</v>
      </c>
      <c r="I49" s="60"/>
    </row>
    <row r="50" spans="1:9" ht="14.25">
      <c r="A50" s="54"/>
      <c r="B50" s="41"/>
      <c r="C50" s="51">
        <v>343</v>
      </c>
      <c r="D50" s="51"/>
      <c r="E50" s="52" t="s">
        <v>36</v>
      </c>
      <c r="F50" s="43">
        <v>19000</v>
      </c>
      <c r="G50" s="43">
        <v>19000</v>
      </c>
      <c r="H50" s="43">
        <f>H51+H52</f>
        <v>2520.1800000000003</v>
      </c>
      <c r="I50" s="43">
        <f t="shared" si="0"/>
        <v>13.264105263157896</v>
      </c>
    </row>
    <row r="51" spans="1:9" ht="14.25">
      <c r="A51" s="54"/>
      <c r="B51" s="41"/>
      <c r="C51" s="51"/>
      <c r="D51" s="51">
        <v>3433</v>
      </c>
      <c r="E51" s="52" t="s">
        <v>102</v>
      </c>
      <c r="F51" s="43"/>
      <c r="G51" s="43"/>
      <c r="H51" s="43">
        <v>66.03</v>
      </c>
      <c r="I51" s="43"/>
    </row>
    <row r="52" spans="1:9" ht="14.25">
      <c r="A52" s="54"/>
      <c r="B52" s="41"/>
      <c r="C52" s="51"/>
      <c r="D52" s="51">
        <v>3434</v>
      </c>
      <c r="E52" s="52" t="s">
        <v>124</v>
      </c>
      <c r="F52" s="43"/>
      <c r="G52" s="43"/>
      <c r="H52" s="43">
        <v>2454.15</v>
      </c>
      <c r="I52" s="43"/>
    </row>
    <row r="53" spans="1:9" ht="14.25">
      <c r="A53" s="40">
        <v>5</v>
      </c>
      <c r="B53" s="55"/>
      <c r="C53" s="51"/>
      <c r="D53" s="51"/>
      <c r="E53" s="48" t="s">
        <v>130</v>
      </c>
      <c r="F53" s="53">
        <v>5610000</v>
      </c>
      <c r="G53" s="53">
        <v>5610000</v>
      </c>
      <c r="H53" s="53">
        <v>0</v>
      </c>
      <c r="I53" s="53">
        <f t="shared" si="0"/>
        <v>0</v>
      </c>
    </row>
    <row r="54" spans="1:9" ht="14.25">
      <c r="A54" s="40"/>
      <c r="B54" s="55">
        <v>54</v>
      </c>
      <c r="C54" s="51"/>
      <c r="D54" s="51"/>
      <c r="E54" s="48" t="s">
        <v>191</v>
      </c>
      <c r="F54" s="53">
        <v>5610000</v>
      </c>
      <c r="G54" s="53">
        <v>5610000</v>
      </c>
      <c r="H54" s="53">
        <v>0</v>
      </c>
      <c r="I54" s="53">
        <f t="shared" si="0"/>
        <v>0</v>
      </c>
    </row>
    <row r="55" spans="1:9" ht="27">
      <c r="A55" s="54"/>
      <c r="B55" s="41"/>
      <c r="C55" s="51">
        <v>544</v>
      </c>
      <c r="D55" s="51"/>
      <c r="E55" s="52" t="s">
        <v>196</v>
      </c>
      <c r="F55" s="43">
        <v>5610000</v>
      </c>
      <c r="G55" s="43">
        <v>5610000</v>
      </c>
      <c r="H55" s="43">
        <v>0</v>
      </c>
      <c r="I55" s="43">
        <f t="shared" si="0"/>
        <v>0</v>
      </c>
    </row>
    <row r="56" spans="1:9" ht="27">
      <c r="A56" s="404"/>
      <c r="B56" s="405"/>
      <c r="C56" s="406"/>
      <c r="D56" s="406"/>
      <c r="E56" s="345" t="s">
        <v>279</v>
      </c>
      <c r="F56" s="319">
        <v>5000</v>
      </c>
      <c r="G56" s="319">
        <f aca="true" t="shared" si="2" ref="F56:H57">G57</f>
        <v>5000</v>
      </c>
      <c r="H56" s="319">
        <f t="shared" si="2"/>
        <v>0</v>
      </c>
      <c r="I56" s="319">
        <f t="shared" si="0"/>
        <v>0</v>
      </c>
    </row>
    <row r="57" spans="1:9" ht="14.25">
      <c r="A57" s="45">
        <v>3</v>
      </c>
      <c r="B57" s="46"/>
      <c r="C57" s="47"/>
      <c r="D57" s="47"/>
      <c r="E57" s="48" t="s">
        <v>24</v>
      </c>
      <c r="F57" s="53">
        <f t="shared" si="2"/>
        <v>5000</v>
      </c>
      <c r="G57" s="53">
        <f t="shared" si="2"/>
        <v>5000</v>
      </c>
      <c r="H57" s="53">
        <f t="shared" si="2"/>
        <v>0</v>
      </c>
      <c r="I57" s="53">
        <f t="shared" si="0"/>
        <v>0</v>
      </c>
    </row>
    <row r="58" spans="1:9" ht="14.25">
      <c r="A58" s="50"/>
      <c r="B58" s="49">
        <v>32</v>
      </c>
      <c r="C58" s="47"/>
      <c r="D58" s="47"/>
      <c r="E58" s="48" t="s">
        <v>29</v>
      </c>
      <c r="F58" s="53">
        <f>F59</f>
        <v>5000</v>
      </c>
      <c r="G58" s="53">
        <f>G59</f>
        <v>5000</v>
      </c>
      <c r="H58" s="53">
        <v>0</v>
      </c>
      <c r="I58" s="53">
        <f t="shared" si="0"/>
        <v>0</v>
      </c>
    </row>
    <row r="59" spans="1:9" ht="14.25">
      <c r="A59" s="50"/>
      <c r="B59" s="46"/>
      <c r="C59" s="51">
        <v>329</v>
      </c>
      <c r="D59" s="51"/>
      <c r="E59" s="52" t="s">
        <v>34</v>
      </c>
      <c r="F59" s="43">
        <v>5000</v>
      </c>
      <c r="G59" s="43">
        <v>5000</v>
      </c>
      <c r="H59" s="43">
        <v>0</v>
      </c>
      <c r="I59" s="43">
        <f t="shared" si="0"/>
        <v>0</v>
      </c>
    </row>
    <row r="60" spans="1:9" ht="14.25">
      <c r="A60" s="404"/>
      <c r="B60" s="405"/>
      <c r="C60" s="401"/>
      <c r="D60" s="401"/>
      <c r="E60" s="345" t="s">
        <v>278</v>
      </c>
      <c r="F60" s="319">
        <v>11300</v>
      </c>
      <c r="G60" s="319">
        <v>11300</v>
      </c>
      <c r="H60" s="319">
        <f>H61</f>
        <v>11300</v>
      </c>
      <c r="I60" s="407">
        <f t="shared" si="0"/>
        <v>100</v>
      </c>
    </row>
    <row r="61" spans="1:9" ht="14.25">
      <c r="A61" s="45">
        <v>3</v>
      </c>
      <c r="B61" s="46"/>
      <c r="C61" s="47"/>
      <c r="D61" s="47"/>
      <c r="E61" s="48" t="s">
        <v>24</v>
      </c>
      <c r="F61" s="53">
        <v>11300</v>
      </c>
      <c r="G61" s="53">
        <v>11300</v>
      </c>
      <c r="H61" s="53">
        <f>H62</f>
        <v>11300</v>
      </c>
      <c r="I61" s="53">
        <f t="shared" si="0"/>
        <v>100</v>
      </c>
    </row>
    <row r="62" spans="1:9" ht="14.25">
      <c r="A62" s="54"/>
      <c r="B62" s="55">
        <v>38</v>
      </c>
      <c r="C62" s="47"/>
      <c r="D62" s="47"/>
      <c r="E62" s="48" t="s">
        <v>39</v>
      </c>
      <c r="F62" s="53">
        <v>11300</v>
      </c>
      <c r="G62" s="53">
        <v>11300</v>
      </c>
      <c r="H62" s="53">
        <f>SUM(H63)</f>
        <v>11300</v>
      </c>
      <c r="I62" s="53">
        <f t="shared" si="0"/>
        <v>100</v>
      </c>
    </row>
    <row r="63" spans="1:9" ht="14.25">
      <c r="A63" s="54"/>
      <c r="B63" s="41"/>
      <c r="C63" s="51">
        <v>381</v>
      </c>
      <c r="D63" s="51"/>
      <c r="E63" s="52" t="s">
        <v>40</v>
      </c>
      <c r="F63" s="43">
        <v>11300</v>
      </c>
      <c r="G63" s="43">
        <v>11300</v>
      </c>
      <c r="H63" s="60">
        <v>11300</v>
      </c>
      <c r="I63" s="43">
        <f t="shared" si="0"/>
        <v>100</v>
      </c>
    </row>
    <row r="64" spans="1:9" ht="14.25">
      <c r="A64" s="54"/>
      <c r="B64" s="41"/>
      <c r="C64" s="51"/>
      <c r="D64" s="51">
        <v>38114</v>
      </c>
      <c r="E64" s="52" t="s">
        <v>349</v>
      </c>
      <c r="F64" s="43"/>
      <c r="G64" s="43"/>
      <c r="H64" s="60">
        <v>11300</v>
      </c>
      <c r="I64" s="43"/>
    </row>
    <row r="65" spans="1:9" ht="21" customHeight="1">
      <c r="A65" s="316"/>
      <c r="B65" s="317"/>
      <c r="C65" s="401"/>
      <c r="D65" s="401"/>
      <c r="E65" s="345" t="s">
        <v>277</v>
      </c>
      <c r="F65" s="319">
        <v>40000</v>
      </c>
      <c r="G65" s="319">
        <v>40000</v>
      </c>
      <c r="H65" s="319">
        <f>H66</f>
        <v>24000</v>
      </c>
      <c r="I65" s="319">
        <f t="shared" si="0"/>
        <v>60</v>
      </c>
    </row>
    <row r="66" spans="1:9" ht="14.25">
      <c r="A66" s="57">
        <v>3</v>
      </c>
      <c r="B66" s="41"/>
      <c r="C66" s="47"/>
      <c r="D66" s="172"/>
      <c r="E66" s="48" t="s">
        <v>24</v>
      </c>
      <c r="F66" s="53">
        <v>40000</v>
      </c>
      <c r="G66" s="53">
        <v>40000</v>
      </c>
      <c r="H66" s="20">
        <v>24000</v>
      </c>
      <c r="I66" s="20">
        <f t="shared" si="0"/>
        <v>60</v>
      </c>
    </row>
    <row r="67" spans="1:9" ht="14.25">
      <c r="A67" s="57"/>
      <c r="B67" s="55">
        <v>32</v>
      </c>
      <c r="C67" s="47"/>
      <c r="D67" s="172"/>
      <c r="E67" s="48" t="s">
        <v>29</v>
      </c>
      <c r="F67" s="53">
        <v>40000</v>
      </c>
      <c r="G67" s="53">
        <v>40000</v>
      </c>
      <c r="H67" s="20">
        <v>24000</v>
      </c>
      <c r="I67" s="20">
        <f t="shared" si="0"/>
        <v>60</v>
      </c>
    </row>
    <row r="68" spans="1:9" ht="14.25">
      <c r="A68" s="280"/>
      <c r="B68" s="61"/>
      <c r="C68" s="118">
        <v>323</v>
      </c>
      <c r="D68" s="281"/>
      <c r="E68" s="52" t="s">
        <v>32</v>
      </c>
      <c r="F68" s="60">
        <v>40000</v>
      </c>
      <c r="G68" s="60">
        <v>40000</v>
      </c>
      <c r="H68" s="274">
        <v>24000</v>
      </c>
      <c r="I68" s="274">
        <f t="shared" si="0"/>
        <v>60</v>
      </c>
    </row>
    <row r="69" spans="1:9" ht="14.25">
      <c r="A69" s="57"/>
      <c r="B69" s="61"/>
      <c r="C69" s="118"/>
      <c r="D69" s="51">
        <v>3233</v>
      </c>
      <c r="E69" s="52" t="s">
        <v>91</v>
      </c>
      <c r="F69" s="60">
        <v>0</v>
      </c>
      <c r="G69" s="60">
        <v>0</v>
      </c>
      <c r="H69" s="274">
        <v>24000</v>
      </c>
      <c r="I69" s="274"/>
    </row>
    <row r="70" spans="1:9" ht="20.25" customHeight="1">
      <c r="A70" s="399"/>
      <c r="B70" s="276"/>
      <c r="C70" s="403"/>
      <c r="D70" s="400"/>
      <c r="E70" s="345" t="s">
        <v>276</v>
      </c>
      <c r="F70" s="277">
        <v>50000</v>
      </c>
      <c r="G70" s="277">
        <v>50000</v>
      </c>
      <c r="H70" s="277">
        <f>H71</f>
        <v>47389.18</v>
      </c>
      <c r="I70" s="277">
        <f t="shared" si="0"/>
        <v>94.77836</v>
      </c>
    </row>
    <row r="71" spans="1:9" ht="14.25">
      <c r="A71" s="376">
        <v>3</v>
      </c>
      <c r="B71" s="379"/>
      <c r="C71" s="47"/>
      <c r="D71" s="172"/>
      <c r="E71" s="48" t="s">
        <v>24</v>
      </c>
      <c r="F71" s="53">
        <v>50000</v>
      </c>
      <c r="G71" s="53">
        <v>50000</v>
      </c>
      <c r="H71" s="20">
        <f>H72+H77</f>
        <v>47389.18</v>
      </c>
      <c r="I71" s="20">
        <f t="shared" si="0"/>
        <v>94.77836</v>
      </c>
    </row>
    <row r="72" spans="1:9" ht="14.25">
      <c r="A72" s="376"/>
      <c r="B72" s="379">
        <v>32</v>
      </c>
      <c r="C72" s="47"/>
      <c r="D72" s="172"/>
      <c r="E72" s="48" t="s">
        <v>29</v>
      </c>
      <c r="F72" s="53">
        <v>30000</v>
      </c>
      <c r="G72" s="53">
        <v>30000</v>
      </c>
      <c r="H72" s="20">
        <f>SUM(H73+H75)</f>
        <v>44433.64</v>
      </c>
      <c r="I72" s="20">
        <f t="shared" si="0"/>
        <v>148.11213333333333</v>
      </c>
    </row>
    <row r="73" spans="1:9" ht="14.25">
      <c r="A73" s="376"/>
      <c r="B73" s="379"/>
      <c r="C73" s="118">
        <v>323</v>
      </c>
      <c r="D73" s="172"/>
      <c r="E73" s="52" t="s">
        <v>32</v>
      </c>
      <c r="F73" s="60">
        <v>0</v>
      </c>
      <c r="G73" s="60">
        <v>0</v>
      </c>
      <c r="H73" s="274">
        <v>1571.64</v>
      </c>
      <c r="I73" s="20"/>
    </row>
    <row r="74" spans="1:9" ht="14.25">
      <c r="A74" s="376"/>
      <c r="B74" s="379"/>
      <c r="C74" s="118"/>
      <c r="D74" s="51">
        <v>3237</v>
      </c>
      <c r="E74" s="52" t="s">
        <v>93</v>
      </c>
      <c r="F74" s="53"/>
      <c r="G74" s="53"/>
      <c r="H74" s="274">
        <v>1571.64</v>
      </c>
      <c r="I74" s="20"/>
    </row>
    <row r="75" spans="1:9" ht="14.25">
      <c r="A75" s="376"/>
      <c r="B75" s="377"/>
      <c r="C75" s="51">
        <v>329</v>
      </c>
      <c r="D75" s="172"/>
      <c r="E75" s="52" t="s">
        <v>34</v>
      </c>
      <c r="F75" s="60">
        <v>30000</v>
      </c>
      <c r="G75" s="60">
        <v>30000</v>
      </c>
      <c r="H75" s="274">
        <v>42862</v>
      </c>
      <c r="I75" s="274">
        <f t="shared" si="0"/>
        <v>142.87333333333333</v>
      </c>
    </row>
    <row r="76" spans="1:9" ht="14.25">
      <c r="A76" s="376"/>
      <c r="B76" s="377"/>
      <c r="C76" s="51"/>
      <c r="D76" s="118">
        <v>3299</v>
      </c>
      <c r="E76" s="52" t="s">
        <v>34</v>
      </c>
      <c r="F76" s="60"/>
      <c r="G76" s="60"/>
      <c r="H76" s="274">
        <v>42862</v>
      </c>
      <c r="I76" s="274"/>
    </row>
    <row r="77" spans="1:9" ht="14.25">
      <c r="A77" s="63"/>
      <c r="B77" s="64">
        <v>38</v>
      </c>
      <c r="C77" s="47"/>
      <c r="D77" s="172"/>
      <c r="E77" s="48" t="s">
        <v>39</v>
      </c>
      <c r="F77" s="53">
        <v>20000</v>
      </c>
      <c r="G77" s="53">
        <v>20000</v>
      </c>
      <c r="H77" s="20">
        <v>2955.54</v>
      </c>
      <c r="I77" s="20">
        <f t="shared" si="0"/>
        <v>14.7777</v>
      </c>
    </row>
    <row r="78" spans="1:9" ht="14.25">
      <c r="A78" s="359"/>
      <c r="B78" s="358"/>
      <c r="C78" s="51">
        <v>381</v>
      </c>
      <c r="D78" s="172"/>
      <c r="E78" s="52" t="s">
        <v>40</v>
      </c>
      <c r="F78" s="43">
        <v>20000</v>
      </c>
      <c r="G78" s="60">
        <v>20000</v>
      </c>
      <c r="H78" s="274">
        <v>2955.54</v>
      </c>
      <c r="I78" s="274">
        <f t="shared" si="0"/>
        <v>14.7777</v>
      </c>
    </row>
    <row r="79" spans="1:9" ht="14.25">
      <c r="A79" s="359"/>
      <c r="B79" s="358"/>
      <c r="C79" s="51"/>
      <c r="D79" s="118">
        <v>3811</v>
      </c>
      <c r="E79" s="52" t="s">
        <v>105</v>
      </c>
      <c r="F79" s="43"/>
      <c r="G79" s="60"/>
      <c r="H79" s="274">
        <v>2955.54</v>
      </c>
      <c r="I79" s="274"/>
    </row>
    <row r="80" spans="1:9" ht="20.25" customHeight="1">
      <c r="A80" s="316"/>
      <c r="B80" s="317"/>
      <c r="C80" s="401"/>
      <c r="D80" s="400"/>
      <c r="E80" s="345" t="s">
        <v>275</v>
      </c>
      <c r="F80" s="319">
        <v>60000</v>
      </c>
      <c r="G80" s="319">
        <v>60000</v>
      </c>
      <c r="H80" s="277">
        <f>H81</f>
        <v>0</v>
      </c>
      <c r="I80" s="277">
        <f t="shared" si="0"/>
        <v>0</v>
      </c>
    </row>
    <row r="81" spans="1:9" ht="14.25">
      <c r="A81" s="57">
        <v>3</v>
      </c>
      <c r="B81" s="41"/>
      <c r="C81" s="47"/>
      <c r="D81" s="172"/>
      <c r="E81" s="48" t="s">
        <v>24</v>
      </c>
      <c r="F81" s="53">
        <v>60000</v>
      </c>
      <c r="G81" s="53">
        <v>60000</v>
      </c>
      <c r="H81" s="20">
        <f>H82</f>
        <v>0</v>
      </c>
      <c r="I81" s="20">
        <f t="shared" si="0"/>
        <v>0</v>
      </c>
    </row>
    <row r="82" spans="1:9" ht="14.25">
      <c r="A82" s="57"/>
      <c r="B82" s="55">
        <v>32</v>
      </c>
      <c r="C82" s="47"/>
      <c r="D82" s="172"/>
      <c r="E82" s="48" t="s">
        <v>29</v>
      </c>
      <c r="F82" s="53">
        <v>60000</v>
      </c>
      <c r="G82" s="53">
        <v>60000</v>
      </c>
      <c r="H82" s="20">
        <f>SUM(H83:H84)</f>
        <v>0</v>
      </c>
      <c r="I82" s="20">
        <f t="shared" si="0"/>
        <v>0</v>
      </c>
    </row>
    <row r="83" spans="1:9" ht="14.25">
      <c r="A83" s="57"/>
      <c r="B83" s="55"/>
      <c r="C83" s="118">
        <v>323</v>
      </c>
      <c r="D83" s="172"/>
      <c r="E83" s="52" t="s">
        <v>32</v>
      </c>
      <c r="F83" s="60">
        <v>10000</v>
      </c>
      <c r="G83" s="60">
        <v>10000</v>
      </c>
      <c r="H83" s="274">
        <v>0</v>
      </c>
      <c r="I83" s="274">
        <f aca="true" t="shared" si="3" ref="I83:I141">H83/G83*100</f>
        <v>0</v>
      </c>
    </row>
    <row r="84" spans="1:9" ht="14.25">
      <c r="A84" s="58"/>
      <c r="B84" s="41"/>
      <c r="C84" s="51">
        <v>329</v>
      </c>
      <c r="D84" s="172"/>
      <c r="E84" s="52" t="s">
        <v>34</v>
      </c>
      <c r="F84" s="60">
        <v>50000</v>
      </c>
      <c r="G84" s="60">
        <v>50000</v>
      </c>
      <c r="H84" s="274">
        <v>0</v>
      </c>
      <c r="I84" s="274">
        <f t="shared" si="3"/>
        <v>0</v>
      </c>
    </row>
    <row r="85" spans="1:9" ht="20.25" customHeight="1">
      <c r="A85" s="316"/>
      <c r="B85" s="317"/>
      <c r="C85" s="401"/>
      <c r="D85" s="400"/>
      <c r="E85" s="345" t="s">
        <v>274</v>
      </c>
      <c r="F85" s="319">
        <v>15000</v>
      </c>
      <c r="G85" s="319">
        <v>15000</v>
      </c>
      <c r="H85" s="277">
        <v>16300</v>
      </c>
      <c r="I85" s="277">
        <f t="shared" si="3"/>
        <v>108.66666666666667</v>
      </c>
    </row>
    <row r="86" spans="1:9" s="1" customFormat="1" ht="14.25">
      <c r="A86" s="57">
        <v>3</v>
      </c>
      <c r="B86" s="41"/>
      <c r="C86" s="47"/>
      <c r="D86" s="56"/>
      <c r="E86" s="48" t="s">
        <v>24</v>
      </c>
      <c r="F86" s="53">
        <v>15000</v>
      </c>
      <c r="G86" s="53">
        <v>15000</v>
      </c>
      <c r="H86" s="28">
        <v>16300</v>
      </c>
      <c r="I86" s="28">
        <f t="shared" si="3"/>
        <v>108.66666666666667</v>
      </c>
    </row>
    <row r="87" spans="1:9" ht="14.25">
      <c r="A87" s="57"/>
      <c r="B87" s="55">
        <v>32</v>
      </c>
      <c r="C87" s="47"/>
      <c r="D87" s="47"/>
      <c r="E87" s="48" t="s">
        <v>29</v>
      </c>
      <c r="F87" s="53">
        <v>15000</v>
      </c>
      <c r="G87" s="53">
        <v>15000</v>
      </c>
      <c r="H87" s="53">
        <v>16300</v>
      </c>
      <c r="I87" s="53">
        <f t="shared" si="3"/>
        <v>108.66666666666667</v>
      </c>
    </row>
    <row r="88" spans="1:9" ht="14.25">
      <c r="A88" s="58"/>
      <c r="B88" s="41"/>
      <c r="C88" s="51">
        <v>329</v>
      </c>
      <c r="D88" s="118"/>
      <c r="E88" s="52" t="s">
        <v>34</v>
      </c>
      <c r="F88" s="60">
        <v>15000</v>
      </c>
      <c r="G88" s="60">
        <v>15000</v>
      </c>
      <c r="H88" s="60">
        <v>16300</v>
      </c>
      <c r="I88" s="60">
        <f t="shared" si="3"/>
        <v>108.66666666666667</v>
      </c>
    </row>
    <row r="89" spans="1:9" ht="14.25">
      <c r="A89" s="58"/>
      <c r="B89" s="41"/>
      <c r="C89" s="51"/>
      <c r="D89" s="118">
        <v>3294</v>
      </c>
      <c r="E89" s="52" t="s">
        <v>99</v>
      </c>
      <c r="F89" s="60"/>
      <c r="G89" s="60"/>
      <c r="H89" s="60">
        <v>16300</v>
      </c>
      <c r="I89" s="60"/>
    </row>
    <row r="90" spans="1:9" ht="20.25" customHeight="1">
      <c r="A90" s="351"/>
      <c r="B90" s="352"/>
      <c r="C90" s="352"/>
      <c r="D90" s="352"/>
      <c r="E90" s="364" t="s">
        <v>273</v>
      </c>
      <c r="F90" s="277">
        <f>F91</f>
        <v>50000</v>
      </c>
      <c r="G90" s="277">
        <f>G91</f>
        <v>50000</v>
      </c>
      <c r="H90" s="277">
        <f>H91</f>
        <v>0</v>
      </c>
      <c r="I90" s="277">
        <f t="shared" si="3"/>
        <v>0</v>
      </c>
    </row>
    <row r="91" spans="1:9" ht="14.25">
      <c r="A91" s="63">
        <v>3</v>
      </c>
      <c r="B91" s="64"/>
      <c r="C91" s="64"/>
      <c r="D91" s="64"/>
      <c r="E91" s="42" t="s">
        <v>24</v>
      </c>
      <c r="F91" s="53">
        <v>50000</v>
      </c>
      <c r="G91" s="53">
        <v>50000</v>
      </c>
      <c r="H91" s="53">
        <f>H92</f>
        <v>0</v>
      </c>
      <c r="I91" s="53">
        <f t="shared" si="3"/>
        <v>0</v>
      </c>
    </row>
    <row r="92" spans="1:9" ht="14.25">
      <c r="A92" s="63"/>
      <c r="B92" s="64">
        <v>38</v>
      </c>
      <c r="C92" s="64"/>
      <c r="D92" s="64"/>
      <c r="E92" s="42" t="s">
        <v>39</v>
      </c>
      <c r="F92" s="53">
        <v>50000</v>
      </c>
      <c r="G92" s="53">
        <v>50000</v>
      </c>
      <c r="H92" s="53">
        <f>SUM(H93)</f>
        <v>0</v>
      </c>
      <c r="I92" s="53">
        <f t="shared" si="3"/>
        <v>0</v>
      </c>
    </row>
    <row r="93" spans="1:9" ht="14.25">
      <c r="A93" s="38"/>
      <c r="B93" s="39"/>
      <c r="C93" s="39">
        <v>381</v>
      </c>
      <c r="D93" s="39"/>
      <c r="E93" s="275" t="s">
        <v>40</v>
      </c>
      <c r="F93" s="60">
        <v>50000</v>
      </c>
      <c r="G93" s="60">
        <v>50000</v>
      </c>
      <c r="H93" s="60">
        <v>0</v>
      </c>
      <c r="I93" s="60">
        <f t="shared" si="3"/>
        <v>0</v>
      </c>
    </row>
    <row r="94" spans="1:9" ht="27">
      <c r="A94" s="351"/>
      <c r="B94" s="352"/>
      <c r="C94" s="352"/>
      <c r="D94" s="402"/>
      <c r="E94" s="364" t="s">
        <v>272</v>
      </c>
      <c r="F94" s="277">
        <v>50000</v>
      </c>
      <c r="G94" s="277">
        <v>50000</v>
      </c>
      <c r="H94" s="277">
        <f>H95</f>
        <v>75000</v>
      </c>
      <c r="I94" s="277">
        <f t="shared" si="3"/>
        <v>150</v>
      </c>
    </row>
    <row r="95" spans="1:9" ht="14.25">
      <c r="A95" s="63">
        <v>5</v>
      </c>
      <c r="B95" s="64"/>
      <c r="C95" s="64"/>
      <c r="D95" s="282"/>
      <c r="E95" s="42" t="s">
        <v>130</v>
      </c>
      <c r="F95" s="53">
        <v>50000</v>
      </c>
      <c r="G95" s="53">
        <v>50000</v>
      </c>
      <c r="H95" s="53">
        <f>H96</f>
        <v>75000</v>
      </c>
      <c r="I95" s="53">
        <f t="shared" si="3"/>
        <v>150</v>
      </c>
    </row>
    <row r="96" spans="1:9" ht="14.25">
      <c r="A96" s="63"/>
      <c r="B96" s="64">
        <v>53</v>
      </c>
      <c r="C96" s="64"/>
      <c r="D96" s="282"/>
      <c r="E96" s="42" t="s">
        <v>131</v>
      </c>
      <c r="F96" s="53">
        <v>50000</v>
      </c>
      <c r="G96" s="53">
        <v>50000</v>
      </c>
      <c r="H96" s="53">
        <f>H97</f>
        <v>75000</v>
      </c>
      <c r="I96" s="53">
        <f t="shared" si="3"/>
        <v>150</v>
      </c>
    </row>
    <row r="97" spans="1:9" ht="14.25">
      <c r="A97" s="38"/>
      <c r="B97" s="39"/>
      <c r="C97" s="39">
        <v>532</v>
      </c>
      <c r="D97" s="39"/>
      <c r="E97" s="275" t="s">
        <v>199</v>
      </c>
      <c r="F97" s="60">
        <v>50000</v>
      </c>
      <c r="G97" s="60">
        <v>50000</v>
      </c>
      <c r="H97" s="60">
        <v>75000</v>
      </c>
      <c r="I97" s="60">
        <f t="shared" si="3"/>
        <v>150</v>
      </c>
    </row>
    <row r="98" spans="1:9" ht="14.25">
      <c r="A98" s="38"/>
      <c r="B98" s="39"/>
      <c r="C98" s="39"/>
      <c r="D98" s="39">
        <v>5321</v>
      </c>
      <c r="E98" s="275" t="s">
        <v>199</v>
      </c>
      <c r="F98" s="60"/>
      <c r="G98" s="60"/>
      <c r="H98" s="60">
        <v>75000</v>
      </c>
      <c r="I98" s="60"/>
    </row>
    <row r="99" spans="1:9" ht="23.25" customHeight="1">
      <c r="A99" s="250"/>
      <c r="B99" s="255"/>
      <c r="C99" s="256"/>
      <c r="D99" s="256"/>
      <c r="E99" s="257" t="s">
        <v>54</v>
      </c>
      <c r="F99" s="258">
        <f>F100</f>
        <v>13122700</v>
      </c>
      <c r="G99" s="258">
        <f>G100</f>
        <v>13122700</v>
      </c>
      <c r="H99" s="258">
        <f>H100</f>
        <v>2200586.5999999996</v>
      </c>
      <c r="I99" s="258">
        <f t="shared" si="3"/>
        <v>16.769312717657186</v>
      </c>
    </row>
    <row r="100" spans="1:9" ht="21.75" customHeight="1">
      <c r="A100" s="259"/>
      <c r="B100" s="260"/>
      <c r="C100" s="261"/>
      <c r="D100" s="261"/>
      <c r="E100" s="262" t="s">
        <v>55</v>
      </c>
      <c r="F100" s="263">
        <f>SUM(F101,F142,F197,F248,F310,F330,F346,F359,F386,F408,F420)</f>
        <v>13122700</v>
      </c>
      <c r="G100" s="263">
        <f>SUM(G101,G142,G197,G248,G310,G330,G346,G359,G386,G408,G420)</f>
        <v>13122700</v>
      </c>
      <c r="H100" s="263">
        <f>SUM(H101,H142,H197,H248,H310,H330,H346,H359,H386,H408,H420)</f>
        <v>2200586.5999999996</v>
      </c>
      <c r="I100" s="263">
        <f t="shared" si="3"/>
        <v>16.769312717657186</v>
      </c>
    </row>
    <row r="101" spans="1:9" ht="28.5">
      <c r="A101" s="341"/>
      <c r="B101" s="342"/>
      <c r="C101" s="394"/>
      <c r="D101" s="394"/>
      <c r="E101" s="314" t="s">
        <v>200</v>
      </c>
      <c r="F101" s="395">
        <f>SUM(F102,F130,F135)</f>
        <v>449000</v>
      </c>
      <c r="G101" s="395">
        <f>SUM(G102,G130,G135)</f>
        <v>449000</v>
      </c>
      <c r="H101" s="395">
        <f>SUM(H102,H130,H135)</f>
        <v>185834.55</v>
      </c>
      <c r="I101" s="395">
        <f t="shared" si="3"/>
        <v>41.3885412026726</v>
      </c>
    </row>
    <row r="102" spans="1:9" ht="23.25" customHeight="1">
      <c r="A102" s="316"/>
      <c r="B102" s="317"/>
      <c r="C102" s="396"/>
      <c r="D102" s="396"/>
      <c r="E102" s="345" t="s">
        <v>201</v>
      </c>
      <c r="F102" s="319">
        <f>F103</f>
        <v>320000</v>
      </c>
      <c r="G102" s="319">
        <f>G103</f>
        <v>320000</v>
      </c>
      <c r="H102" s="319">
        <f>H103</f>
        <v>185834.55</v>
      </c>
      <c r="I102" s="319">
        <f t="shared" si="3"/>
        <v>58.07329687499999</v>
      </c>
    </row>
    <row r="103" spans="1:9" ht="14.25">
      <c r="A103" s="40">
        <v>3</v>
      </c>
      <c r="B103" s="55"/>
      <c r="C103" s="47"/>
      <c r="D103" s="47"/>
      <c r="E103" s="48" t="s">
        <v>24</v>
      </c>
      <c r="F103" s="53">
        <f>F104+F110+F127</f>
        <v>320000</v>
      </c>
      <c r="G103" s="53">
        <f>G104+G110+G127</f>
        <v>320000</v>
      </c>
      <c r="H103" s="53">
        <f>H104+H110+H127</f>
        <v>185834.55</v>
      </c>
      <c r="I103" s="53">
        <f t="shared" si="3"/>
        <v>58.07329687499999</v>
      </c>
    </row>
    <row r="104" spans="1:9" ht="14.25">
      <c r="A104" s="54"/>
      <c r="B104" s="55">
        <v>31</v>
      </c>
      <c r="C104" s="47"/>
      <c r="D104" s="47"/>
      <c r="E104" s="48" t="s">
        <v>25</v>
      </c>
      <c r="F104" s="53">
        <f>SUM(F105+F107+F108)</f>
        <v>198000</v>
      </c>
      <c r="G104" s="53">
        <f>SUM(G105+G107+G108)</f>
        <v>198000</v>
      </c>
      <c r="H104" s="53">
        <f>SUM(H105+H107+H108)</f>
        <v>88157.63</v>
      </c>
      <c r="I104" s="53">
        <f t="shared" si="3"/>
        <v>44.524055555555556</v>
      </c>
    </row>
    <row r="105" spans="1:9" ht="14.25">
      <c r="A105" s="54"/>
      <c r="B105" s="55"/>
      <c r="C105" s="51">
        <v>311</v>
      </c>
      <c r="D105" s="51"/>
      <c r="E105" s="52" t="s">
        <v>26</v>
      </c>
      <c r="F105" s="43">
        <v>160000</v>
      </c>
      <c r="G105" s="43">
        <v>160000</v>
      </c>
      <c r="H105" s="43">
        <v>72633.16</v>
      </c>
      <c r="I105" s="43">
        <f t="shared" si="3"/>
        <v>45.395725000000006</v>
      </c>
    </row>
    <row r="106" spans="1:9" ht="14.25">
      <c r="A106" s="54"/>
      <c r="B106" s="55"/>
      <c r="C106" s="51"/>
      <c r="D106" s="51">
        <v>3111</v>
      </c>
      <c r="E106" s="52" t="s">
        <v>79</v>
      </c>
      <c r="F106" s="43"/>
      <c r="G106" s="43"/>
      <c r="H106" s="43">
        <v>72633.16</v>
      </c>
      <c r="I106" s="43"/>
    </row>
    <row r="107" spans="1:9" ht="14.25">
      <c r="A107" s="54"/>
      <c r="B107" s="41"/>
      <c r="C107" s="51">
        <v>312</v>
      </c>
      <c r="D107" s="51"/>
      <c r="E107" s="52" t="s">
        <v>27</v>
      </c>
      <c r="F107" s="43">
        <v>10000</v>
      </c>
      <c r="G107" s="43">
        <v>10000</v>
      </c>
      <c r="H107" s="43">
        <v>3540</v>
      </c>
      <c r="I107" s="43">
        <f t="shared" si="3"/>
        <v>35.4</v>
      </c>
    </row>
    <row r="108" spans="1:9" ht="14.25">
      <c r="A108" s="54"/>
      <c r="B108" s="55"/>
      <c r="C108" s="51">
        <v>313</v>
      </c>
      <c r="D108" s="51"/>
      <c r="E108" s="52" t="s">
        <v>28</v>
      </c>
      <c r="F108" s="43">
        <v>28000</v>
      </c>
      <c r="G108" s="43">
        <v>28000</v>
      </c>
      <c r="H108" s="43">
        <v>11984.47</v>
      </c>
      <c r="I108" s="43">
        <f t="shared" si="3"/>
        <v>42.80167857142857</v>
      </c>
    </row>
    <row r="109" spans="1:9" ht="14.25">
      <c r="A109" s="54"/>
      <c r="B109" s="55"/>
      <c r="C109" s="51"/>
      <c r="D109" s="51">
        <v>3132</v>
      </c>
      <c r="E109" s="52" t="s">
        <v>80</v>
      </c>
      <c r="F109" s="43"/>
      <c r="G109" s="43"/>
      <c r="H109" s="43">
        <v>11984.47</v>
      </c>
      <c r="I109" s="43"/>
    </row>
    <row r="110" spans="1:9" ht="14.25">
      <c r="A110" s="54"/>
      <c r="B110" s="55">
        <v>32</v>
      </c>
      <c r="C110" s="47"/>
      <c r="D110" s="47"/>
      <c r="E110" s="48" t="s">
        <v>29</v>
      </c>
      <c r="F110" s="53">
        <f>SUM(F111+F114+F117+F125)</f>
        <v>116000</v>
      </c>
      <c r="G110" s="53">
        <f>SUM(G111+G114+G117+G125)</f>
        <v>116000</v>
      </c>
      <c r="H110" s="53">
        <f>SUM(H111+H114+H117+H125)</f>
        <v>94941.37</v>
      </c>
      <c r="I110" s="53">
        <f t="shared" si="3"/>
        <v>81.84600862068964</v>
      </c>
    </row>
    <row r="111" spans="1:9" ht="14.25">
      <c r="A111" s="54"/>
      <c r="B111" s="41"/>
      <c r="C111" s="51">
        <v>321</v>
      </c>
      <c r="D111" s="51"/>
      <c r="E111" s="52" t="s">
        <v>30</v>
      </c>
      <c r="F111" s="43">
        <v>5000</v>
      </c>
      <c r="G111" s="43">
        <v>5000</v>
      </c>
      <c r="H111" s="43">
        <f>SUM(H112:H113)</f>
        <v>328</v>
      </c>
      <c r="I111" s="43">
        <f t="shared" si="3"/>
        <v>6.5600000000000005</v>
      </c>
    </row>
    <row r="112" spans="1:9" ht="14.25">
      <c r="A112" s="54"/>
      <c r="B112" s="41"/>
      <c r="C112" s="51"/>
      <c r="D112" s="51">
        <v>3211</v>
      </c>
      <c r="E112" s="52" t="s">
        <v>82</v>
      </c>
      <c r="F112" s="43"/>
      <c r="G112" s="43"/>
      <c r="H112" s="43">
        <v>96</v>
      </c>
      <c r="I112" s="43"/>
    </row>
    <row r="113" spans="1:9" ht="14.25">
      <c r="A113" s="54"/>
      <c r="B113" s="41"/>
      <c r="C113" s="51"/>
      <c r="D113" s="51">
        <v>3212</v>
      </c>
      <c r="E113" s="52" t="s">
        <v>282</v>
      </c>
      <c r="F113" s="43"/>
      <c r="G113" s="43"/>
      <c r="H113" s="43">
        <v>232</v>
      </c>
      <c r="I113" s="43"/>
    </row>
    <row r="114" spans="1:9" ht="14.25">
      <c r="A114" s="54"/>
      <c r="B114" s="41"/>
      <c r="C114" s="51">
        <v>322</v>
      </c>
      <c r="D114" s="51"/>
      <c r="E114" s="52" t="s">
        <v>31</v>
      </c>
      <c r="F114" s="43">
        <v>20000</v>
      </c>
      <c r="G114" s="43">
        <v>20000</v>
      </c>
      <c r="H114" s="43">
        <f>SUM(H115:H116)</f>
        <v>21063.9</v>
      </c>
      <c r="I114" s="43">
        <f t="shared" si="3"/>
        <v>105.3195</v>
      </c>
    </row>
    <row r="115" spans="1:9" ht="14.25">
      <c r="A115" s="54"/>
      <c r="B115" s="41"/>
      <c r="C115" s="51"/>
      <c r="D115" s="51">
        <v>3221</v>
      </c>
      <c r="E115" s="52" t="s">
        <v>86</v>
      </c>
      <c r="F115" s="43"/>
      <c r="G115" s="43"/>
      <c r="H115" s="43">
        <v>10185.9</v>
      </c>
      <c r="I115" s="43"/>
    </row>
    <row r="116" spans="1:9" ht="14.25">
      <c r="A116" s="54"/>
      <c r="B116" s="41"/>
      <c r="C116" s="51"/>
      <c r="D116" s="51">
        <v>3223</v>
      </c>
      <c r="E116" s="52" t="s">
        <v>87</v>
      </c>
      <c r="F116" s="43"/>
      <c r="G116" s="43"/>
      <c r="H116" s="43">
        <v>10878</v>
      </c>
      <c r="I116" s="43"/>
    </row>
    <row r="117" spans="1:9" ht="14.25">
      <c r="A117" s="54"/>
      <c r="B117" s="41"/>
      <c r="C117" s="51">
        <v>323</v>
      </c>
      <c r="D117" s="51"/>
      <c r="E117" s="52" t="s">
        <v>32</v>
      </c>
      <c r="F117" s="43">
        <v>80000</v>
      </c>
      <c r="G117" s="43">
        <v>80000</v>
      </c>
      <c r="H117" s="43">
        <f>SUM(H118:H124)</f>
        <v>67639.6</v>
      </c>
      <c r="I117" s="43">
        <f t="shared" si="3"/>
        <v>84.54950000000001</v>
      </c>
    </row>
    <row r="118" spans="1:9" ht="14.25">
      <c r="A118" s="54"/>
      <c r="B118" s="41"/>
      <c r="C118" s="51"/>
      <c r="D118" s="51">
        <v>3231</v>
      </c>
      <c r="E118" s="52" t="s">
        <v>89</v>
      </c>
      <c r="F118" s="43"/>
      <c r="G118" s="43"/>
      <c r="H118" s="43">
        <v>13245.42</v>
      </c>
      <c r="I118" s="43"/>
    </row>
    <row r="119" spans="1:9" ht="14.25">
      <c r="A119" s="54"/>
      <c r="B119" s="41"/>
      <c r="C119" s="51"/>
      <c r="D119" s="51">
        <v>3232</v>
      </c>
      <c r="E119" s="52" t="s">
        <v>90</v>
      </c>
      <c r="F119" s="43"/>
      <c r="G119" s="43"/>
      <c r="H119" s="43">
        <v>0</v>
      </c>
      <c r="I119" s="43"/>
    </row>
    <row r="120" spans="1:9" ht="14.25">
      <c r="A120" s="54"/>
      <c r="B120" s="41"/>
      <c r="C120" s="51"/>
      <c r="D120" s="51">
        <v>3233</v>
      </c>
      <c r="E120" s="52" t="s">
        <v>91</v>
      </c>
      <c r="F120" s="43"/>
      <c r="G120" s="43"/>
      <c r="H120" s="43">
        <v>8143.48</v>
      </c>
      <c r="I120" s="43"/>
    </row>
    <row r="121" spans="1:9" ht="14.25">
      <c r="A121" s="54"/>
      <c r="B121" s="41"/>
      <c r="C121" s="51"/>
      <c r="D121" s="51">
        <v>3234</v>
      </c>
      <c r="E121" s="52" t="s">
        <v>92</v>
      </c>
      <c r="F121" s="43"/>
      <c r="G121" s="43"/>
      <c r="H121" s="43">
        <v>792.42</v>
      </c>
      <c r="I121" s="43"/>
    </row>
    <row r="122" spans="1:9" ht="14.25">
      <c r="A122" s="54"/>
      <c r="B122" s="41"/>
      <c r="C122" s="51"/>
      <c r="D122" s="51">
        <v>3237</v>
      </c>
      <c r="E122" s="52" t="s">
        <v>93</v>
      </c>
      <c r="F122" s="43"/>
      <c r="G122" s="43"/>
      <c r="H122" s="43">
        <v>29533.72</v>
      </c>
      <c r="I122" s="43"/>
    </row>
    <row r="123" spans="1:9" ht="14.25">
      <c r="A123" s="54"/>
      <c r="B123" s="41"/>
      <c r="C123" s="51"/>
      <c r="D123" s="51">
        <v>3238</v>
      </c>
      <c r="E123" s="52" t="s">
        <v>94</v>
      </c>
      <c r="F123" s="43"/>
      <c r="G123" s="43"/>
      <c r="H123" s="43">
        <v>2807.28</v>
      </c>
      <c r="I123" s="43"/>
    </row>
    <row r="124" spans="1:9" ht="14.25">
      <c r="A124" s="54"/>
      <c r="B124" s="41"/>
      <c r="C124" s="51"/>
      <c r="D124" s="51">
        <v>3239</v>
      </c>
      <c r="E124" s="52" t="s">
        <v>95</v>
      </c>
      <c r="F124" s="43"/>
      <c r="G124" s="43"/>
      <c r="H124" s="43">
        <v>13117.28</v>
      </c>
      <c r="I124" s="43"/>
    </row>
    <row r="125" spans="1:9" ht="14.25">
      <c r="A125" s="54"/>
      <c r="B125" s="41"/>
      <c r="C125" s="51">
        <v>324</v>
      </c>
      <c r="D125" s="51"/>
      <c r="E125" s="52" t="s">
        <v>163</v>
      </c>
      <c r="F125" s="43">
        <v>11000</v>
      </c>
      <c r="G125" s="43">
        <v>11000</v>
      </c>
      <c r="H125" s="60">
        <f>H126</f>
        <v>5909.87</v>
      </c>
      <c r="I125" s="43">
        <f t="shared" si="3"/>
        <v>53.72609090909091</v>
      </c>
    </row>
    <row r="126" spans="1:9" ht="14.25">
      <c r="A126" s="54"/>
      <c r="B126" s="41"/>
      <c r="C126" s="51"/>
      <c r="D126" s="51">
        <v>3241</v>
      </c>
      <c r="E126" s="52" t="s">
        <v>118</v>
      </c>
      <c r="F126" s="43"/>
      <c r="G126" s="43"/>
      <c r="H126" s="43">
        <v>5909.87</v>
      </c>
      <c r="I126" s="43"/>
    </row>
    <row r="127" spans="1:9" ht="14.25">
      <c r="A127" s="54"/>
      <c r="B127" s="55">
        <v>34</v>
      </c>
      <c r="C127" s="47"/>
      <c r="D127" s="47"/>
      <c r="E127" s="48" t="s">
        <v>35</v>
      </c>
      <c r="F127" s="53">
        <f>F128</f>
        <v>6000</v>
      </c>
      <c r="G127" s="53">
        <f>G128</f>
        <v>6000</v>
      </c>
      <c r="H127" s="53">
        <f>SUM(H128)</f>
        <v>2735.55</v>
      </c>
      <c r="I127" s="53">
        <f t="shared" si="3"/>
        <v>45.5925</v>
      </c>
    </row>
    <row r="128" spans="1:9" ht="14.25">
      <c r="A128" s="54"/>
      <c r="B128" s="41"/>
      <c r="C128" s="51">
        <v>343</v>
      </c>
      <c r="D128" s="51"/>
      <c r="E128" s="52" t="s">
        <v>36</v>
      </c>
      <c r="F128" s="43">
        <v>6000</v>
      </c>
      <c r="G128" s="43">
        <v>6000</v>
      </c>
      <c r="H128" s="43">
        <f>SUM(H129)</f>
        <v>2735.55</v>
      </c>
      <c r="I128" s="43">
        <f t="shared" si="3"/>
        <v>45.5925</v>
      </c>
    </row>
    <row r="129" spans="1:9" ht="14.25">
      <c r="A129" s="54"/>
      <c r="B129" s="41"/>
      <c r="C129" s="51"/>
      <c r="D129" s="51">
        <v>3431</v>
      </c>
      <c r="E129" s="52" t="s">
        <v>101</v>
      </c>
      <c r="F129" s="43"/>
      <c r="G129" s="43"/>
      <c r="H129" s="43">
        <v>2735.55</v>
      </c>
      <c r="I129" s="43"/>
    </row>
    <row r="130" spans="1:9" ht="20.25" customHeight="1">
      <c r="A130" s="249"/>
      <c r="B130" s="248"/>
      <c r="C130" s="397"/>
      <c r="D130" s="397"/>
      <c r="E130" s="345" t="s">
        <v>202</v>
      </c>
      <c r="F130" s="319">
        <v>35000</v>
      </c>
      <c r="G130" s="319">
        <v>35000</v>
      </c>
      <c r="H130" s="319">
        <f>H131</f>
        <v>0</v>
      </c>
      <c r="I130" s="392">
        <f t="shared" si="3"/>
        <v>0</v>
      </c>
    </row>
    <row r="131" spans="1:9" ht="14.25">
      <c r="A131" s="40">
        <v>4</v>
      </c>
      <c r="B131" s="41"/>
      <c r="C131" s="47"/>
      <c r="D131" s="47"/>
      <c r="E131" s="48" t="s">
        <v>42</v>
      </c>
      <c r="F131" s="53">
        <v>35000</v>
      </c>
      <c r="G131" s="53">
        <v>35000</v>
      </c>
      <c r="H131" s="53">
        <f>H132</f>
        <v>0</v>
      </c>
      <c r="I131" s="53">
        <f t="shared" si="3"/>
        <v>0</v>
      </c>
    </row>
    <row r="132" spans="1:9" ht="14.25">
      <c r="A132" s="54"/>
      <c r="B132" s="55">
        <v>42</v>
      </c>
      <c r="C132" s="47"/>
      <c r="D132" s="47"/>
      <c r="E132" s="48" t="s">
        <v>45</v>
      </c>
      <c r="F132" s="53">
        <v>35000</v>
      </c>
      <c r="G132" s="53">
        <v>35000</v>
      </c>
      <c r="H132" s="53">
        <v>0</v>
      </c>
      <c r="I132" s="53">
        <f t="shared" si="3"/>
        <v>0</v>
      </c>
    </row>
    <row r="133" spans="1:9" ht="14.25">
      <c r="A133" s="54"/>
      <c r="B133" s="41"/>
      <c r="C133" s="51">
        <v>422</v>
      </c>
      <c r="D133" s="51"/>
      <c r="E133" s="52" t="s">
        <v>47</v>
      </c>
      <c r="F133" s="43">
        <v>5000</v>
      </c>
      <c r="G133" s="43">
        <v>5000</v>
      </c>
      <c r="H133" s="43">
        <v>0</v>
      </c>
      <c r="I133" s="43">
        <f t="shared" si="3"/>
        <v>0</v>
      </c>
    </row>
    <row r="134" spans="1:9" ht="14.25">
      <c r="A134" s="54"/>
      <c r="B134" s="41"/>
      <c r="C134" s="51">
        <v>426</v>
      </c>
      <c r="D134" s="51"/>
      <c r="E134" s="52" t="s">
        <v>48</v>
      </c>
      <c r="F134" s="43">
        <v>30000</v>
      </c>
      <c r="G134" s="43">
        <v>30000</v>
      </c>
      <c r="H134" s="43">
        <v>0</v>
      </c>
      <c r="I134" s="43">
        <f t="shared" si="3"/>
        <v>0</v>
      </c>
    </row>
    <row r="135" spans="1:9" ht="23.25" customHeight="1">
      <c r="A135" s="249"/>
      <c r="B135" s="248"/>
      <c r="C135" s="397"/>
      <c r="D135" s="397"/>
      <c r="E135" s="398" t="s">
        <v>203</v>
      </c>
      <c r="F135" s="319">
        <v>94000</v>
      </c>
      <c r="G135" s="319">
        <v>94000</v>
      </c>
      <c r="H135" s="277">
        <f>H136</f>
        <v>0</v>
      </c>
      <c r="I135" s="277">
        <f t="shared" si="3"/>
        <v>0</v>
      </c>
    </row>
    <row r="136" spans="1:9" ht="14.25">
      <c r="A136" s="40">
        <v>3</v>
      </c>
      <c r="B136" s="55"/>
      <c r="C136" s="55"/>
      <c r="D136" s="51"/>
      <c r="E136" s="48" t="s">
        <v>24</v>
      </c>
      <c r="F136" s="53">
        <v>94000</v>
      </c>
      <c r="G136" s="53">
        <v>94000</v>
      </c>
      <c r="H136" s="53">
        <f>H137+H140</f>
        <v>0</v>
      </c>
      <c r="I136" s="53">
        <f t="shared" si="3"/>
        <v>0</v>
      </c>
    </row>
    <row r="137" spans="1:9" ht="14.25">
      <c r="A137" s="40"/>
      <c r="B137" s="55">
        <v>31</v>
      </c>
      <c r="C137" s="55"/>
      <c r="D137" s="51"/>
      <c r="E137" s="48" t="s">
        <v>25</v>
      </c>
      <c r="F137" s="53">
        <v>91000</v>
      </c>
      <c r="G137" s="53">
        <v>91000</v>
      </c>
      <c r="H137" s="53">
        <f>SUM(H138+H139)</f>
        <v>0</v>
      </c>
      <c r="I137" s="53">
        <f t="shared" si="3"/>
        <v>0</v>
      </c>
    </row>
    <row r="138" spans="1:9" ht="14.25">
      <c r="A138" s="54"/>
      <c r="B138" s="41"/>
      <c r="C138" s="41">
        <v>311</v>
      </c>
      <c r="D138" s="51"/>
      <c r="E138" s="52" t="s">
        <v>26</v>
      </c>
      <c r="F138" s="43">
        <v>80000</v>
      </c>
      <c r="G138" s="43">
        <v>80000</v>
      </c>
      <c r="H138" s="43">
        <v>0</v>
      </c>
      <c r="I138" s="43">
        <f t="shared" si="3"/>
        <v>0</v>
      </c>
    </row>
    <row r="139" spans="1:9" ht="14.25">
      <c r="A139" s="54"/>
      <c r="B139" s="41"/>
      <c r="C139" s="41">
        <v>313</v>
      </c>
      <c r="D139" s="51"/>
      <c r="E139" s="52" t="s">
        <v>56</v>
      </c>
      <c r="F139" s="43">
        <v>11000</v>
      </c>
      <c r="G139" s="43">
        <v>11000</v>
      </c>
      <c r="H139" s="43">
        <v>0</v>
      </c>
      <c r="I139" s="43">
        <f t="shared" si="3"/>
        <v>0</v>
      </c>
    </row>
    <row r="140" spans="1:9" ht="14.25">
      <c r="A140" s="40"/>
      <c r="B140" s="55">
        <v>32</v>
      </c>
      <c r="C140" s="55"/>
      <c r="D140" s="51"/>
      <c r="E140" s="48" t="s">
        <v>29</v>
      </c>
      <c r="F140" s="53">
        <v>3000</v>
      </c>
      <c r="G140" s="53">
        <v>3000</v>
      </c>
      <c r="H140" s="53">
        <v>0</v>
      </c>
      <c r="I140" s="53">
        <f t="shared" si="3"/>
        <v>0</v>
      </c>
    </row>
    <row r="141" spans="1:9" ht="14.25">
      <c r="A141" s="54"/>
      <c r="B141" s="41"/>
      <c r="C141" s="41">
        <v>321</v>
      </c>
      <c r="D141" s="51"/>
      <c r="E141" s="52" t="s">
        <v>57</v>
      </c>
      <c r="F141" s="43">
        <v>3000</v>
      </c>
      <c r="G141" s="43">
        <v>3000</v>
      </c>
      <c r="H141" s="43">
        <v>0</v>
      </c>
      <c r="I141" s="43">
        <f t="shared" si="3"/>
        <v>0</v>
      </c>
    </row>
    <row r="142" spans="1:9" ht="20.25" customHeight="1">
      <c r="A142" s="393"/>
      <c r="B142" s="342"/>
      <c r="C142" s="342"/>
      <c r="D142" s="342"/>
      <c r="E142" s="314" t="s">
        <v>204</v>
      </c>
      <c r="F142" s="315">
        <f>F143+F149+F155+F160+F169+F178+F183+F189+F193</f>
        <v>530000</v>
      </c>
      <c r="G142" s="315">
        <f>G143+G149+G155+G160+G169+G178+G183+G189+G193</f>
        <v>530000</v>
      </c>
      <c r="H142" s="315">
        <f>H143+H149+H155+H160+H169+H178+H183+H189+H193</f>
        <v>338218.72</v>
      </c>
      <c r="I142" s="315">
        <f aca="true" t="shared" si="4" ref="I142:I202">H142/G142*100</f>
        <v>63.81485283018867</v>
      </c>
    </row>
    <row r="143" spans="1:9" ht="20.25" customHeight="1">
      <c r="A143" s="350"/>
      <c r="B143" s="348"/>
      <c r="C143" s="348"/>
      <c r="D143" s="348"/>
      <c r="E143" s="346" t="s">
        <v>205</v>
      </c>
      <c r="F143" s="349">
        <v>70000</v>
      </c>
      <c r="G143" s="349">
        <v>70000</v>
      </c>
      <c r="H143" s="349">
        <f aca="true" t="shared" si="5" ref="F143:H144">H144</f>
        <v>105674.17</v>
      </c>
      <c r="I143" s="349">
        <f t="shared" si="4"/>
        <v>150.9631</v>
      </c>
    </row>
    <row r="144" spans="1:9" ht="14.25">
      <c r="A144" s="40">
        <v>3</v>
      </c>
      <c r="B144" s="41"/>
      <c r="C144" s="41"/>
      <c r="D144" s="41"/>
      <c r="E144" s="48" t="s">
        <v>24</v>
      </c>
      <c r="F144" s="53">
        <f t="shared" si="5"/>
        <v>70000</v>
      </c>
      <c r="G144" s="53">
        <f t="shared" si="5"/>
        <v>70000</v>
      </c>
      <c r="H144" s="53">
        <f t="shared" si="5"/>
        <v>105674.17</v>
      </c>
      <c r="I144" s="53">
        <f t="shared" si="4"/>
        <v>150.9631</v>
      </c>
    </row>
    <row r="145" spans="1:9" ht="14.25">
      <c r="A145" s="54"/>
      <c r="B145" s="55">
        <v>32</v>
      </c>
      <c r="C145" s="41"/>
      <c r="D145" s="41"/>
      <c r="E145" s="48" t="s">
        <v>29</v>
      </c>
      <c r="F145" s="53">
        <f>F146+F147</f>
        <v>70000</v>
      </c>
      <c r="G145" s="53">
        <f>G146+G147</f>
        <v>70000</v>
      </c>
      <c r="H145" s="53">
        <f>H146+H147</f>
        <v>105674.17</v>
      </c>
      <c r="I145" s="53">
        <f t="shared" si="4"/>
        <v>150.9631</v>
      </c>
    </row>
    <row r="146" spans="1:9" ht="14.25">
      <c r="A146" s="54"/>
      <c r="B146" s="41"/>
      <c r="C146" s="51">
        <v>322</v>
      </c>
      <c r="D146" s="51"/>
      <c r="E146" s="52" t="s">
        <v>31</v>
      </c>
      <c r="F146" s="43">
        <v>5000</v>
      </c>
      <c r="G146" s="43">
        <v>5000</v>
      </c>
      <c r="H146" s="60">
        <v>0</v>
      </c>
      <c r="I146" s="43">
        <f t="shared" si="4"/>
        <v>0</v>
      </c>
    </row>
    <row r="147" spans="1:9" ht="14.25">
      <c r="A147" s="54"/>
      <c r="B147" s="41"/>
      <c r="C147" s="41">
        <v>323</v>
      </c>
      <c r="D147" s="41"/>
      <c r="E147" s="52" t="s">
        <v>32</v>
      </c>
      <c r="F147" s="43">
        <v>65000</v>
      </c>
      <c r="G147" s="43">
        <v>65000</v>
      </c>
      <c r="H147" s="60">
        <v>105674.17</v>
      </c>
      <c r="I147" s="43">
        <f t="shared" si="4"/>
        <v>162.57564615384615</v>
      </c>
    </row>
    <row r="148" spans="1:9" ht="14.25">
      <c r="A148" s="54"/>
      <c r="B148" s="41"/>
      <c r="C148" s="41"/>
      <c r="D148" s="41">
        <v>3232</v>
      </c>
      <c r="E148" s="52" t="s">
        <v>90</v>
      </c>
      <c r="F148" s="43"/>
      <c r="G148" s="43"/>
      <c r="H148" s="60">
        <v>105674.17</v>
      </c>
      <c r="I148" s="43"/>
    </row>
    <row r="149" spans="1:9" ht="27">
      <c r="A149" s="249"/>
      <c r="B149" s="276"/>
      <c r="C149" s="276"/>
      <c r="D149" s="276"/>
      <c r="E149" s="346" t="s">
        <v>271</v>
      </c>
      <c r="F149" s="277">
        <v>35000</v>
      </c>
      <c r="G149" s="277">
        <v>35000</v>
      </c>
      <c r="H149" s="277">
        <f>H150</f>
        <v>23548.7</v>
      </c>
      <c r="I149" s="277">
        <f t="shared" si="4"/>
        <v>67.282</v>
      </c>
    </row>
    <row r="150" spans="1:9" ht="14.25">
      <c r="A150" s="63">
        <v>3</v>
      </c>
      <c r="B150" s="64"/>
      <c r="C150" s="64"/>
      <c r="D150" s="55"/>
      <c r="E150" s="48" t="s">
        <v>24</v>
      </c>
      <c r="F150" s="53">
        <v>35000</v>
      </c>
      <c r="G150" s="53">
        <v>35000</v>
      </c>
      <c r="H150" s="53">
        <f>H151</f>
        <v>23548.7</v>
      </c>
      <c r="I150" s="53">
        <f t="shared" si="4"/>
        <v>67.282</v>
      </c>
    </row>
    <row r="151" spans="1:9" ht="14.25">
      <c r="A151" s="359"/>
      <c r="B151" s="64">
        <v>32</v>
      </c>
      <c r="C151" s="64"/>
      <c r="D151" s="55"/>
      <c r="E151" s="48" t="s">
        <v>29</v>
      </c>
      <c r="F151" s="53">
        <v>35000</v>
      </c>
      <c r="G151" s="53">
        <v>35000</v>
      </c>
      <c r="H151" s="53">
        <f>SUM(H152+H153)</f>
        <v>23548.7</v>
      </c>
      <c r="I151" s="53">
        <f t="shared" si="4"/>
        <v>67.282</v>
      </c>
    </row>
    <row r="152" spans="1:9" ht="14.25">
      <c r="A152" s="359"/>
      <c r="B152" s="64"/>
      <c r="C152" s="51">
        <v>322</v>
      </c>
      <c r="D152" s="41"/>
      <c r="E152" s="52" t="s">
        <v>31</v>
      </c>
      <c r="F152" s="43">
        <v>5000</v>
      </c>
      <c r="G152" s="43">
        <v>5000</v>
      </c>
      <c r="H152" s="43">
        <v>0</v>
      </c>
      <c r="I152" s="43">
        <f t="shared" si="4"/>
        <v>0</v>
      </c>
    </row>
    <row r="153" spans="1:9" ht="14.25">
      <c r="A153" s="359"/>
      <c r="B153" s="358"/>
      <c r="C153" s="358">
        <v>323</v>
      </c>
      <c r="D153" s="41"/>
      <c r="E153" s="52" t="s">
        <v>32</v>
      </c>
      <c r="F153" s="43">
        <v>30000</v>
      </c>
      <c r="G153" s="43">
        <v>30000</v>
      </c>
      <c r="H153" s="43">
        <v>23548.7</v>
      </c>
      <c r="I153" s="43">
        <f t="shared" si="4"/>
        <v>78.49566666666666</v>
      </c>
    </row>
    <row r="154" spans="1:9" ht="14.25">
      <c r="A154" s="54"/>
      <c r="B154" s="41"/>
      <c r="C154" s="41"/>
      <c r="D154" s="41">
        <v>3232</v>
      </c>
      <c r="E154" s="52" t="s">
        <v>90</v>
      </c>
      <c r="F154" s="43"/>
      <c r="G154" s="43"/>
      <c r="H154" s="43">
        <v>23548.7</v>
      </c>
      <c r="I154" s="43"/>
    </row>
    <row r="155" spans="1:9" ht="14.25">
      <c r="A155" s="347"/>
      <c r="B155" s="348"/>
      <c r="C155" s="348"/>
      <c r="D155" s="348"/>
      <c r="E155" s="346" t="s">
        <v>270</v>
      </c>
      <c r="F155" s="349">
        <v>60000</v>
      </c>
      <c r="G155" s="349">
        <v>60000</v>
      </c>
      <c r="H155" s="349">
        <v>29187.5</v>
      </c>
      <c r="I155" s="349">
        <f t="shared" si="4"/>
        <v>48.645833333333336</v>
      </c>
    </row>
    <row r="156" spans="1:9" ht="14.25">
      <c r="A156" s="40">
        <v>3</v>
      </c>
      <c r="B156" s="41"/>
      <c r="C156" s="41"/>
      <c r="D156" s="41"/>
      <c r="E156" s="48" t="s">
        <v>24</v>
      </c>
      <c r="F156" s="53">
        <v>60000</v>
      </c>
      <c r="G156" s="53">
        <v>60000</v>
      </c>
      <c r="H156" s="53">
        <v>29187.5</v>
      </c>
      <c r="I156" s="53">
        <f t="shared" si="4"/>
        <v>48.645833333333336</v>
      </c>
    </row>
    <row r="157" spans="1:9" ht="14.25">
      <c r="A157" s="54"/>
      <c r="B157" s="55">
        <v>32</v>
      </c>
      <c r="C157" s="41"/>
      <c r="D157" s="41"/>
      <c r="E157" s="48" t="s">
        <v>29</v>
      </c>
      <c r="F157" s="53">
        <v>60000</v>
      </c>
      <c r="G157" s="53">
        <v>60000</v>
      </c>
      <c r="H157" s="53">
        <v>29187.5</v>
      </c>
      <c r="I157" s="53">
        <f t="shared" si="4"/>
        <v>48.645833333333336</v>
      </c>
    </row>
    <row r="158" spans="1:9" ht="14.25">
      <c r="A158" s="54"/>
      <c r="B158" s="41"/>
      <c r="C158" s="41">
        <v>323</v>
      </c>
      <c r="D158" s="41"/>
      <c r="E158" s="52" t="s">
        <v>32</v>
      </c>
      <c r="F158" s="43">
        <v>60000</v>
      </c>
      <c r="G158" s="43">
        <v>60000</v>
      </c>
      <c r="H158" s="43">
        <v>29187.5</v>
      </c>
      <c r="I158" s="43">
        <f t="shared" si="4"/>
        <v>48.645833333333336</v>
      </c>
    </row>
    <row r="159" spans="1:9" ht="14.25">
      <c r="A159" s="54"/>
      <c r="B159" s="41"/>
      <c r="C159" s="41"/>
      <c r="D159" s="41">
        <v>3232</v>
      </c>
      <c r="E159" s="52" t="s">
        <v>90</v>
      </c>
      <c r="F159" s="43"/>
      <c r="G159" s="43"/>
      <c r="H159" s="43">
        <v>29187.5</v>
      </c>
      <c r="I159" s="43"/>
    </row>
    <row r="160" spans="1:9" ht="27">
      <c r="A160" s="347"/>
      <c r="B160" s="348"/>
      <c r="C160" s="348"/>
      <c r="D160" s="348"/>
      <c r="E160" s="346" t="s">
        <v>269</v>
      </c>
      <c r="F160" s="349">
        <v>70000</v>
      </c>
      <c r="G160" s="349">
        <v>70000</v>
      </c>
      <c r="H160" s="349">
        <f>H161</f>
        <v>17447.77</v>
      </c>
      <c r="I160" s="349">
        <f t="shared" si="4"/>
        <v>24.925385714285714</v>
      </c>
    </row>
    <row r="161" spans="1:9" ht="14.25">
      <c r="A161" s="40">
        <v>3</v>
      </c>
      <c r="B161" s="41"/>
      <c r="C161" s="41"/>
      <c r="D161" s="41"/>
      <c r="E161" s="48" t="s">
        <v>24</v>
      </c>
      <c r="F161" s="53">
        <v>70000</v>
      </c>
      <c r="G161" s="53">
        <v>70000</v>
      </c>
      <c r="H161" s="53">
        <f>SUM(H162)</f>
        <v>17447.77</v>
      </c>
      <c r="I161" s="53">
        <f t="shared" si="4"/>
        <v>24.925385714285714</v>
      </c>
    </row>
    <row r="162" spans="1:9" ht="14.25">
      <c r="A162" s="54"/>
      <c r="B162" s="55">
        <v>32</v>
      </c>
      <c r="C162" s="41"/>
      <c r="D162" s="41"/>
      <c r="E162" s="48" t="s">
        <v>29</v>
      </c>
      <c r="F162" s="53">
        <f>F166+F163</f>
        <v>70000</v>
      </c>
      <c r="G162" s="53">
        <f>G166+G163</f>
        <v>70000</v>
      </c>
      <c r="H162" s="53">
        <f>H166+H163</f>
        <v>17447.77</v>
      </c>
      <c r="I162" s="53">
        <f t="shared" si="4"/>
        <v>24.925385714285714</v>
      </c>
    </row>
    <row r="163" spans="1:9" ht="14.25">
      <c r="A163" s="54"/>
      <c r="B163" s="55"/>
      <c r="C163" s="41">
        <v>322</v>
      </c>
      <c r="D163" s="41"/>
      <c r="E163" s="52" t="s">
        <v>31</v>
      </c>
      <c r="F163" s="60">
        <v>5000</v>
      </c>
      <c r="G163" s="60">
        <v>5000</v>
      </c>
      <c r="H163" s="60">
        <f>SUM(H164:H165)</f>
        <v>8041.639999999999</v>
      </c>
      <c r="I163" s="60">
        <f t="shared" si="4"/>
        <v>160.8328</v>
      </c>
    </row>
    <row r="164" spans="1:9" ht="14.25">
      <c r="A164" s="54"/>
      <c r="B164" s="55"/>
      <c r="C164" s="41"/>
      <c r="D164" s="41">
        <v>3223</v>
      </c>
      <c r="E164" s="52" t="s">
        <v>87</v>
      </c>
      <c r="F164" s="60"/>
      <c r="G164" s="60"/>
      <c r="H164" s="60">
        <v>7291.65</v>
      </c>
      <c r="I164" s="53"/>
    </row>
    <row r="165" spans="1:9" ht="14.25">
      <c r="A165" s="54"/>
      <c r="B165" s="55"/>
      <c r="C165" s="41"/>
      <c r="D165" s="41">
        <v>3225</v>
      </c>
      <c r="E165" s="52" t="s">
        <v>107</v>
      </c>
      <c r="F165" s="60"/>
      <c r="G165" s="60"/>
      <c r="H165" s="60">
        <v>749.99</v>
      </c>
      <c r="I165" s="53"/>
    </row>
    <row r="166" spans="1:9" ht="14.25">
      <c r="A166" s="54"/>
      <c r="B166" s="41"/>
      <c r="C166" s="41">
        <v>323</v>
      </c>
      <c r="D166" s="41"/>
      <c r="E166" s="52" t="s">
        <v>32</v>
      </c>
      <c r="F166" s="43">
        <v>65000</v>
      </c>
      <c r="G166" s="43">
        <v>65000</v>
      </c>
      <c r="H166" s="60">
        <f>SUM(H167:H168)</f>
        <v>9406.130000000001</v>
      </c>
      <c r="I166" s="62">
        <f t="shared" si="4"/>
        <v>14.470969230769231</v>
      </c>
    </row>
    <row r="167" spans="1:9" ht="14.25">
      <c r="A167" s="54"/>
      <c r="B167" s="41"/>
      <c r="C167" s="41"/>
      <c r="D167" s="41">
        <v>3232</v>
      </c>
      <c r="E167" s="52" t="s">
        <v>90</v>
      </c>
      <c r="F167" s="43"/>
      <c r="G167" s="43"/>
      <c r="H167" s="43">
        <v>9184.85</v>
      </c>
      <c r="I167" s="62"/>
    </row>
    <row r="168" spans="1:9" ht="14.25">
      <c r="A168" s="54"/>
      <c r="B168" s="41"/>
      <c r="C168" s="41"/>
      <c r="D168" s="41">
        <v>3234</v>
      </c>
      <c r="E168" s="52" t="s">
        <v>92</v>
      </c>
      <c r="F168" s="43"/>
      <c r="G168" s="43"/>
      <c r="H168" s="43">
        <v>221.28</v>
      </c>
      <c r="I168" s="62"/>
    </row>
    <row r="169" spans="1:9" ht="18.75" customHeight="1">
      <c r="A169" s="350"/>
      <c r="B169" s="348"/>
      <c r="C169" s="348"/>
      <c r="D169" s="348"/>
      <c r="E169" s="346" t="s">
        <v>268</v>
      </c>
      <c r="F169" s="349">
        <v>90000</v>
      </c>
      <c r="G169" s="349">
        <f>G170</f>
        <v>90000</v>
      </c>
      <c r="H169" s="349">
        <f>H170</f>
        <v>60306.94</v>
      </c>
      <c r="I169" s="349">
        <f t="shared" si="4"/>
        <v>67.0077111111111</v>
      </c>
    </row>
    <row r="170" spans="1:9" ht="14.25">
      <c r="A170" s="40">
        <v>3</v>
      </c>
      <c r="B170" s="41"/>
      <c r="C170" s="41"/>
      <c r="D170" s="41"/>
      <c r="E170" s="48" t="s">
        <v>24</v>
      </c>
      <c r="F170" s="28">
        <v>90000</v>
      </c>
      <c r="G170" s="28">
        <f>G171</f>
        <v>90000</v>
      </c>
      <c r="H170" s="28">
        <f>H171</f>
        <v>60306.94</v>
      </c>
      <c r="I170" s="28">
        <f t="shared" si="4"/>
        <v>67.0077111111111</v>
      </c>
    </row>
    <row r="171" spans="1:9" ht="14.25">
      <c r="A171" s="54"/>
      <c r="B171" s="55">
        <v>32</v>
      </c>
      <c r="C171" s="41"/>
      <c r="D171" s="41"/>
      <c r="E171" s="48" t="s">
        <v>29</v>
      </c>
      <c r="F171" s="28">
        <f>SUM(F172,F174)</f>
        <v>90000</v>
      </c>
      <c r="G171" s="28">
        <f>SUM(G172,G174)</f>
        <v>90000</v>
      </c>
      <c r="H171" s="28">
        <f>SUM(H172+H174)</f>
        <v>60306.94</v>
      </c>
      <c r="I171" s="28">
        <f t="shared" si="4"/>
        <v>67.0077111111111</v>
      </c>
    </row>
    <row r="172" spans="1:9" ht="14.25">
      <c r="A172" s="54"/>
      <c r="B172" s="41"/>
      <c r="C172" s="41">
        <v>322</v>
      </c>
      <c r="D172" s="41"/>
      <c r="E172" s="52" t="s">
        <v>31</v>
      </c>
      <c r="F172" s="62">
        <v>2000</v>
      </c>
      <c r="G172" s="62">
        <v>2000</v>
      </c>
      <c r="H172" s="98">
        <f>SUM(H173:H173)</f>
        <v>915.58</v>
      </c>
      <c r="I172" s="62">
        <f t="shared" si="4"/>
        <v>45.779</v>
      </c>
    </row>
    <row r="173" spans="1:9" ht="14.25">
      <c r="A173" s="54"/>
      <c r="B173" s="41"/>
      <c r="C173" s="41"/>
      <c r="D173" s="41">
        <v>3223</v>
      </c>
      <c r="E173" s="52" t="s">
        <v>87</v>
      </c>
      <c r="F173" s="62"/>
      <c r="G173" s="62"/>
      <c r="H173" s="62">
        <v>915.58</v>
      </c>
      <c r="I173" s="62"/>
    </row>
    <row r="174" spans="1:9" ht="14.25">
      <c r="A174" s="54"/>
      <c r="B174" s="41"/>
      <c r="C174" s="41">
        <v>323</v>
      </c>
      <c r="D174" s="41"/>
      <c r="E174" s="52" t="s">
        <v>32</v>
      </c>
      <c r="F174" s="43">
        <v>88000</v>
      </c>
      <c r="G174" s="43">
        <v>88000</v>
      </c>
      <c r="H174" s="98">
        <f>SUM(H175:H177)</f>
        <v>59391.36</v>
      </c>
      <c r="I174" s="62">
        <f t="shared" si="4"/>
        <v>67.49018181818181</v>
      </c>
    </row>
    <row r="175" spans="1:9" ht="14.25">
      <c r="A175" s="54"/>
      <c r="B175" s="41"/>
      <c r="C175" s="41"/>
      <c r="D175" s="41">
        <v>3232</v>
      </c>
      <c r="E175" s="52" t="s">
        <v>90</v>
      </c>
      <c r="F175" s="43"/>
      <c r="G175" s="43"/>
      <c r="H175" s="43">
        <v>29048.96</v>
      </c>
      <c r="I175" s="62"/>
    </row>
    <row r="176" spans="1:9" ht="14.25">
      <c r="A176" s="54"/>
      <c r="B176" s="41"/>
      <c r="C176" s="41"/>
      <c r="D176" s="41">
        <v>3234</v>
      </c>
      <c r="E176" s="52" t="s">
        <v>92</v>
      </c>
      <c r="F176" s="43"/>
      <c r="G176" s="43"/>
      <c r="H176" s="43">
        <v>7440.4</v>
      </c>
      <c r="I176" s="62"/>
    </row>
    <row r="177" spans="1:9" ht="14.25">
      <c r="A177" s="54"/>
      <c r="B177" s="41"/>
      <c r="C177" s="41"/>
      <c r="D177" s="41">
        <v>3239</v>
      </c>
      <c r="E177" s="52" t="s">
        <v>95</v>
      </c>
      <c r="F177" s="43"/>
      <c r="G177" s="43"/>
      <c r="H177" s="43">
        <v>22902</v>
      </c>
      <c r="I177" s="62"/>
    </row>
    <row r="178" spans="1:9" ht="18.75" customHeight="1">
      <c r="A178" s="353"/>
      <c r="B178" s="276"/>
      <c r="C178" s="276"/>
      <c r="D178" s="276"/>
      <c r="E178" s="346" t="s">
        <v>267</v>
      </c>
      <c r="F178" s="277">
        <f aca="true" t="shared" si="6" ref="F178:G180">F179</f>
        <v>110000</v>
      </c>
      <c r="G178" s="277">
        <f t="shared" si="6"/>
        <v>110000</v>
      </c>
      <c r="H178" s="277">
        <f>H179</f>
        <v>72350</v>
      </c>
      <c r="I178" s="283">
        <f t="shared" si="4"/>
        <v>65.77272727272727</v>
      </c>
    </row>
    <row r="179" spans="1:9" ht="14.25">
      <c r="A179" s="63">
        <v>3</v>
      </c>
      <c r="B179" s="64"/>
      <c r="C179" s="64"/>
      <c r="D179" s="55"/>
      <c r="E179" s="48" t="s">
        <v>24</v>
      </c>
      <c r="F179" s="53">
        <f t="shared" si="6"/>
        <v>110000</v>
      </c>
      <c r="G179" s="53">
        <f t="shared" si="6"/>
        <v>110000</v>
      </c>
      <c r="H179" s="53">
        <f>H180</f>
        <v>72350</v>
      </c>
      <c r="I179" s="28">
        <f t="shared" si="4"/>
        <v>65.77272727272727</v>
      </c>
    </row>
    <row r="180" spans="1:9" ht="14.25">
      <c r="A180" s="63"/>
      <c r="B180" s="64">
        <v>32</v>
      </c>
      <c r="C180" s="64"/>
      <c r="D180" s="55"/>
      <c r="E180" s="48" t="s">
        <v>29</v>
      </c>
      <c r="F180" s="53">
        <f t="shared" si="6"/>
        <v>110000</v>
      </c>
      <c r="G180" s="53">
        <f t="shared" si="6"/>
        <v>110000</v>
      </c>
      <c r="H180" s="53">
        <f>H181</f>
        <v>72350</v>
      </c>
      <c r="I180" s="28">
        <f t="shared" si="4"/>
        <v>65.77272727272727</v>
      </c>
    </row>
    <row r="181" spans="1:9" ht="14.25">
      <c r="A181" s="359"/>
      <c r="B181" s="358"/>
      <c r="C181" s="358">
        <v>323</v>
      </c>
      <c r="D181" s="41"/>
      <c r="E181" s="52" t="s">
        <v>32</v>
      </c>
      <c r="F181" s="43">
        <v>110000</v>
      </c>
      <c r="G181" s="43">
        <v>110000</v>
      </c>
      <c r="H181" s="43">
        <v>72350</v>
      </c>
      <c r="I181" s="62">
        <f t="shared" si="4"/>
        <v>65.77272727272727</v>
      </c>
    </row>
    <row r="182" spans="1:9" ht="14.25">
      <c r="A182" s="359"/>
      <c r="B182" s="358"/>
      <c r="C182" s="358"/>
      <c r="D182" s="41">
        <v>3232</v>
      </c>
      <c r="E182" s="52" t="s">
        <v>90</v>
      </c>
      <c r="F182" s="43"/>
      <c r="G182" s="43"/>
      <c r="H182" s="43">
        <v>72350</v>
      </c>
      <c r="I182" s="62"/>
    </row>
    <row r="183" spans="1:9" ht="21" customHeight="1">
      <c r="A183" s="353"/>
      <c r="B183" s="276"/>
      <c r="C183" s="276"/>
      <c r="D183" s="276"/>
      <c r="E183" s="346" t="s">
        <v>266</v>
      </c>
      <c r="F183" s="277">
        <f>F184</f>
        <v>70000</v>
      </c>
      <c r="G183" s="277">
        <f>G184</f>
        <v>70000</v>
      </c>
      <c r="H183" s="277">
        <v>29703.64</v>
      </c>
      <c r="I183" s="283">
        <f t="shared" si="4"/>
        <v>42.433771428571426</v>
      </c>
    </row>
    <row r="184" spans="1:9" ht="14.25">
      <c r="A184" s="63">
        <v>3</v>
      </c>
      <c r="B184" s="64"/>
      <c r="C184" s="64"/>
      <c r="D184" s="55"/>
      <c r="E184" s="48" t="s">
        <v>24</v>
      </c>
      <c r="F184" s="53">
        <f>F185</f>
        <v>70000</v>
      </c>
      <c r="G184" s="53">
        <f>G185</f>
        <v>70000</v>
      </c>
      <c r="H184" s="53">
        <v>29703.64</v>
      </c>
      <c r="I184" s="28">
        <f t="shared" si="4"/>
        <v>42.433771428571426</v>
      </c>
    </row>
    <row r="185" spans="1:9" ht="14.25">
      <c r="A185" s="63"/>
      <c r="B185" s="64">
        <v>32</v>
      </c>
      <c r="C185" s="64"/>
      <c r="D185" s="55"/>
      <c r="E185" s="48" t="s">
        <v>29</v>
      </c>
      <c r="F185" s="53">
        <f>F186+F188</f>
        <v>70000</v>
      </c>
      <c r="G185" s="53">
        <f>G186+G188</f>
        <v>70000</v>
      </c>
      <c r="H185" s="53">
        <v>29703.64</v>
      </c>
      <c r="I185" s="28">
        <f t="shared" si="4"/>
        <v>42.433771428571426</v>
      </c>
    </row>
    <row r="186" spans="1:9" ht="14.25">
      <c r="A186" s="359"/>
      <c r="B186" s="64"/>
      <c r="C186" s="41">
        <v>322</v>
      </c>
      <c r="D186" s="41"/>
      <c r="E186" s="52" t="s">
        <v>31</v>
      </c>
      <c r="F186" s="43">
        <v>50000</v>
      </c>
      <c r="G186" s="43">
        <v>50000</v>
      </c>
      <c r="H186" s="43">
        <v>29703.64</v>
      </c>
      <c r="I186" s="62">
        <f t="shared" si="4"/>
        <v>59.40727999999999</v>
      </c>
    </row>
    <row r="187" spans="1:9" ht="14.25">
      <c r="A187" s="359"/>
      <c r="B187" s="64"/>
      <c r="C187" s="41"/>
      <c r="D187" s="41">
        <v>3223</v>
      </c>
      <c r="E187" s="52" t="s">
        <v>87</v>
      </c>
      <c r="F187" s="43"/>
      <c r="G187" s="43"/>
      <c r="H187" s="43">
        <v>29703.64</v>
      </c>
      <c r="I187" s="62"/>
    </row>
    <row r="188" spans="1:9" ht="14.25">
      <c r="A188" s="359"/>
      <c r="B188" s="358"/>
      <c r="C188" s="41">
        <v>323</v>
      </c>
      <c r="D188" s="41"/>
      <c r="E188" s="52" t="s">
        <v>32</v>
      </c>
      <c r="F188" s="43">
        <v>20000</v>
      </c>
      <c r="G188" s="43">
        <v>20000</v>
      </c>
      <c r="H188" s="43">
        <v>0</v>
      </c>
      <c r="I188" s="62">
        <f t="shared" si="4"/>
        <v>0</v>
      </c>
    </row>
    <row r="189" spans="1:9" ht="14.25">
      <c r="A189" s="353"/>
      <c r="B189" s="276"/>
      <c r="C189" s="276"/>
      <c r="D189" s="276"/>
      <c r="E189" s="346" t="s">
        <v>338</v>
      </c>
      <c r="F189" s="277">
        <f aca="true" t="shared" si="7" ref="F189:G191">F190</f>
        <v>15000</v>
      </c>
      <c r="G189" s="277">
        <f t="shared" si="7"/>
        <v>15000</v>
      </c>
      <c r="H189" s="277">
        <v>0</v>
      </c>
      <c r="I189" s="283">
        <f t="shared" si="4"/>
        <v>0</v>
      </c>
    </row>
    <row r="190" spans="1:9" ht="14.25">
      <c r="A190" s="63">
        <v>3</v>
      </c>
      <c r="B190" s="64"/>
      <c r="C190" s="64"/>
      <c r="D190" s="55"/>
      <c r="E190" s="48" t="s">
        <v>24</v>
      </c>
      <c r="F190" s="53">
        <f t="shared" si="7"/>
        <v>15000</v>
      </c>
      <c r="G190" s="53">
        <f t="shared" si="7"/>
        <v>15000</v>
      </c>
      <c r="H190" s="53">
        <v>0</v>
      </c>
      <c r="I190" s="28">
        <f t="shared" si="4"/>
        <v>0</v>
      </c>
    </row>
    <row r="191" spans="1:9" ht="14.25">
      <c r="A191" s="63"/>
      <c r="B191" s="64">
        <v>32</v>
      </c>
      <c r="C191" s="64"/>
      <c r="D191" s="55"/>
      <c r="E191" s="48" t="s">
        <v>29</v>
      </c>
      <c r="F191" s="53">
        <f t="shared" si="7"/>
        <v>15000</v>
      </c>
      <c r="G191" s="53">
        <f t="shared" si="7"/>
        <v>15000</v>
      </c>
      <c r="H191" s="53">
        <v>0</v>
      </c>
      <c r="I191" s="28">
        <f t="shared" si="4"/>
        <v>0</v>
      </c>
    </row>
    <row r="192" spans="1:9" ht="14.25">
      <c r="A192" s="359"/>
      <c r="B192" s="358"/>
      <c r="C192" s="358">
        <v>323</v>
      </c>
      <c r="D192" s="41"/>
      <c r="E192" s="52" t="s">
        <v>32</v>
      </c>
      <c r="F192" s="43">
        <v>15000</v>
      </c>
      <c r="G192" s="43">
        <v>15000</v>
      </c>
      <c r="H192" s="43">
        <v>0</v>
      </c>
      <c r="I192" s="62">
        <f t="shared" si="4"/>
        <v>0</v>
      </c>
    </row>
    <row r="193" spans="1:9" ht="20.25" customHeight="1">
      <c r="A193" s="353"/>
      <c r="B193" s="276"/>
      <c r="C193" s="276"/>
      <c r="D193" s="276"/>
      <c r="E193" s="346" t="s">
        <v>265</v>
      </c>
      <c r="F193" s="277">
        <f aca="true" t="shared" si="8" ref="F193:G195">F194</f>
        <v>10000</v>
      </c>
      <c r="G193" s="277">
        <f t="shared" si="8"/>
        <v>10000</v>
      </c>
      <c r="H193" s="277">
        <v>0</v>
      </c>
      <c r="I193" s="283">
        <f t="shared" si="4"/>
        <v>0</v>
      </c>
    </row>
    <row r="194" spans="1:9" ht="14.25">
      <c r="A194" s="63">
        <v>3</v>
      </c>
      <c r="B194" s="64"/>
      <c r="C194" s="64"/>
      <c r="D194" s="55"/>
      <c r="E194" s="48" t="s">
        <v>24</v>
      </c>
      <c r="F194" s="53">
        <f t="shared" si="8"/>
        <v>10000</v>
      </c>
      <c r="G194" s="53">
        <f t="shared" si="8"/>
        <v>10000</v>
      </c>
      <c r="H194" s="53">
        <v>0</v>
      </c>
      <c r="I194" s="28">
        <f t="shared" si="4"/>
        <v>0</v>
      </c>
    </row>
    <row r="195" spans="1:9" ht="14.25">
      <c r="A195" s="63"/>
      <c r="B195" s="64">
        <v>32</v>
      </c>
      <c r="C195" s="64"/>
      <c r="D195" s="55"/>
      <c r="E195" s="48" t="s">
        <v>29</v>
      </c>
      <c r="F195" s="53">
        <f t="shared" si="8"/>
        <v>10000</v>
      </c>
      <c r="G195" s="53">
        <f t="shared" si="8"/>
        <v>10000</v>
      </c>
      <c r="H195" s="53">
        <v>0</v>
      </c>
      <c r="I195" s="28">
        <f t="shared" si="4"/>
        <v>0</v>
      </c>
    </row>
    <row r="196" spans="1:9" ht="14.25">
      <c r="A196" s="359"/>
      <c r="B196" s="358"/>
      <c r="C196" s="358">
        <v>323</v>
      </c>
      <c r="D196" s="41"/>
      <c r="E196" s="52" t="s">
        <v>32</v>
      </c>
      <c r="F196" s="43">
        <v>10000</v>
      </c>
      <c r="G196" s="43">
        <v>10000</v>
      </c>
      <c r="H196" s="43">
        <v>0</v>
      </c>
      <c r="I196" s="62">
        <f t="shared" si="4"/>
        <v>0</v>
      </c>
    </row>
    <row r="197" spans="1:9" ht="28.5">
      <c r="A197" s="391"/>
      <c r="B197" s="342"/>
      <c r="C197" s="342"/>
      <c r="D197" s="342"/>
      <c r="E197" s="314" t="s">
        <v>264</v>
      </c>
      <c r="F197" s="469">
        <f>SUM(F198+F202+F208+F213+F221+F226+F231+F235+F239+F244)</f>
        <v>7340000</v>
      </c>
      <c r="G197" s="315">
        <f>SUM(G198+G202+G208+G213+G221+G226+G231+G235+G239+G244)</f>
        <v>7340000</v>
      </c>
      <c r="H197" s="315">
        <f>SUM(H198+H202+H208+H213+H221+H226+H231+H235+H239+H244)</f>
        <v>434152.09</v>
      </c>
      <c r="I197" s="390">
        <f t="shared" si="4"/>
        <v>5.914878610354224</v>
      </c>
    </row>
    <row r="198" spans="1:9" ht="14.25">
      <c r="A198" s="383"/>
      <c r="B198" s="384"/>
      <c r="C198" s="384"/>
      <c r="D198" s="352"/>
      <c r="E198" s="380" t="s">
        <v>263</v>
      </c>
      <c r="F198" s="268">
        <v>400000</v>
      </c>
      <c r="G198" s="268">
        <v>400000</v>
      </c>
      <c r="H198" s="277">
        <f>H199</f>
        <v>0</v>
      </c>
      <c r="I198" s="277">
        <f t="shared" si="4"/>
        <v>0</v>
      </c>
    </row>
    <row r="199" spans="1:9" ht="14.25">
      <c r="A199" s="40">
        <v>4</v>
      </c>
      <c r="B199" s="41"/>
      <c r="C199" s="41"/>
      <c r="D199" s="61"/>
      <c r="E199" s="48" t="s">
        <v>42</v>
      </c>
      <c r="F199" s="28">
        <v>400000</v>
      </c>
      <c r="G199" s="28">
        <v>400000</v>
      </c>
      <c r="H199" s="20">
        <f>H200</f>
        <v>0</v>
      </c>
      <c r="I199" s="20">
        <f t="shared" si="4"/>
        <v>0</v>
      </c>
    </row>
    <row r="200" spans="1:9" ht="14.25">
      <c r="A200" s="54"/>
      <c r="B200" s="271">
        <v>42</v>
      </c>
      <c r="C200" s="41"/>
      <c r="D200" s="61"/>
      <c r="E200" s="48" t="s">
        <v>206</v>
      </c>
      <c r="F200" s="28">
        <v>400000</v>
      </c>
      <c r="G200" s="28">
        <v>400000</v>
      </c>
      <c r="H200" s="20">
        <f>H201</f>
        <v>0</v>
      </c>
      <c r="I200" s="20">
        <f t="shared" si="4"/>
        <v>0</v>
      </c>
    </row>
    <row r="201" spans="1:9" ht="14.25">
      <c r="A201" s="54"/>
      <c r="B201" s="272"/>
      <c r="C201" s="41">
        <v>421</v>
      </c>
      <c r="D201" s="61"/>
      <c r="E201" s="52" t="s">
        <v>46</v>
      </c>
      <c r="F201" s="62">
        <v>400000</v>
      </c>
      <c r="G201" s="62">
        <v>400000</v>
      </c>
      <c r="H201" s="274">
        <v>0</v>
      </c>
      <c r="I201" s="274">
        <f t="shared" si="4"/>
        <v>0</v>
      </c>
    </row>
    <row r="202" spans="1:9" ht="21.75" customHeight="1">
      <c r="A202" s="383"/>
      <c r="B202" s="384"/>
      <c r="C202" s="384"/>
      <c r="D202" s="352"/>
      <c r="E202" s="380" t="s">
        <v>332</v>
      </c>
      <c r="F202" s="470">
        <f aca="true" t="shared" si="9" ref="F202:H203">SUM(F203)</f>
        <v>1225000</v>
      </c>
      <c r="G202" s="268">
        <f t="shared" si="9"/>
        <v>1225000</v>
      </c>
      <c r="H202" s="277">
        <f t="shared" si="9"/>
        <v>32901</v>
      </c>
      <c r="I202" s="277">
        <f t="shared" si="4"/>
        <v>2.6857959183673468</v>
      </c>
    </row>
    <row r="203" spans="1:9" ht="14.25">
      <c r="A203" s="40">
        <v>4</v>
      </c>
      <c r="B203" s="41"/>
      <c r="C203" s="41"/>
      <c r="D203" s="61"/>
      <c r="E203" s="48" t="s">
        <v>42</v>
      </c>
      <c r="F203" s="28">
        <f t="shared" si="9"/>
        <v>1225000</v>
      </c>
      <c r="G203" s="28">
        <f t="shared" si="9"/>
        <v>1225000</v>
      </c>
      <c r="H203" s="20">
        <f t="shared" si="9"/>
        <v>32901</v>
      </c>
      <c r="I203" s="20">
        <f aca="true" t="shared" si="10" ref="I203:I263">H203/G203*100</f>
        <v>2.6857959183673468</v>
      </c>
    </row>
    <row r="204" spans="1:9" ht="14.25">
      <c r="A204" s="54"/>
      <c r="B204" s="55">
        <v>42</v>
      </c>
      <c r="C204" s="41"/>
      <c r="D204" s="61"/>
      <c r="E204" s="48" t="s">
        <v>207</v>
      </c>
      <c r="F204" s="28">
        <v>1225000</v>
      </c>
      <c r="G204" s="28">
        <v>1225000</v>
      </c>
      <c r="H204" s="20">
        <f>SUM(H205+H207)</f>
        <v>32901</v>
      </c>
      <c r="I204" s="20">
        <f t="shared" si="10"/>
        <v>2.6857959183673468</v>
      </c>
    </row>
    <row r="205" spans="1:9" ht="14.25">
      <c r="A205" s="54"/>
      <c r="B205" s="41"/>
      <c r="C205" s="41">
        <v>421</v>
      </c>
      <c r="D205" s="61"/>
      <c r="E205" s="52" t="s">
        <v>294</v>
      </c>
      <c r="F205" s="62">
        <v>1200000</v>
      </c>
      <c r="G205" s="471">
        <v>1200000</v>
      </c>
      <c r="H205" s="274">
        <f>SUM(H206)</f>
        <v>32901</v>
      </c>
      <c r="I205" s="274">
        <f t="shared" si="10"/>
        <v>2.74175</v>
      </c>
    </row>
    <row r="206" spans="1:9" ht="14.25">
      <c r="A206" s="54"/>
      <c r="B206" s="41"/>
      <c r="C206" s="41"/>
      <c r="D206" s="61">
        <v>4213</v>
      </c>
      <c r="E206" s="52" t="s">
        <v>230</v>
      </c>
      <c r="F206" s="62"/>
      <c r="G206" s="471"/>
      <c r="H206" s="274">
        <v>32901</v>
      </c>
      <c r="I206" s="20"/>
    </row>
    <row r="207" spans="1:9" ht="14.25">
      <c r="A207" s="54"/>
      <c r="B207" s="41"/>
      <c r="C207" s="41">
        <v>454</v>
      </c>
      <c r="D207" s="61"/>
      <c r="E207" s="52" t="s">
        <v>295</v>
      </c>
      <c r="F207" s="62">
        <v>25000</v>
      </c>
      <c r="G207" s="471">
        <v>25000</v>
      </c>
      <c r="H207" s="274">
        <v>0</v>
      </c>
      <c r="I207" s="20">
        <f t="shared" si="10"/>
        <v>0</v>
      </c>
    </row>
    <row r="208" spans="1:9" ht="21" customHeight="1">
      <c r="A208" s="383"/>
      <c r="B208" s="384"/>
      <c r="C208" s="384"/>
      <c r="D208" s="352"/>
      <c r="E208" s="380" t="s">
        <v>262</v>
      </c>
      <c r="F208" s="268">
        <v>25000</v>
      </c>
      <c r="G208" s="268">
        <v>25000</v>
      </c>
      <c r="H208" s="277">
        <v>17268.75</v>
      </c>
      <c r="I208" s="277">
        <f t="shared" si="10"/>
        <v>69.075</v>
      </c>
    </row>
    <row r="209" spans="1:9" ht="14.25">
      <c r="A209" s="40">
        <v>4</v>
      </c>
      <c r="B209" s="41"/>
      <c r="C209" s="41"/>
      <c r="D209" s="61"/>
      <c r="E209" s="48" t="s">
        <v>42</v>
      </c>
      <c r="F209" s="28">
        <v>25000</v>
      </c>
      <c r="G209" s="28">
        <v>25000</v>
      </c>
      <c r="H209" s="20">
        <v>17268.75</v>
      </c>
      <c r="I209" s="20">
        <f t="shared" si="10"/>
        <v>69.075</v>
      </c>
    </row>
    <row r="210" spans="1:9" ht="14.25">
      <c r="A210" s="54"/>
      <c r="B210" s="55">
        <v>42</v>
      </c>
      <c r="C210" s="41"/>
      <c r="D210" s="61"/>
      <c r="E210" s="48" t="s">
        <v>207</v>
      </c>
      <c r="F210" s="28">
        <v>25000</v>
      </c>
      <c r="G210" s="28">
        <v>25000</v>
      </c>
      <c r="H210" s="20">
        <v>17268.75</v>
      </c>
      <c r="I210" s="20">
        <f t="shared" si="10"/>
        <v>69.075</v>
      </c>
    </row>
    <row r="211" spans="1:9" ht="14.25">
      <c r="A211" s="54"/>
      <c r="B211" s="41"/>
      <c r="C211" s="41">
        <v>426</v>
      </c>
      <c r="D211" s="61"/>
      <c r="E211" s="52" t="s">
        <v>48</v>
      </c>
      <c r="F211" s="62">
        <v>25000</v>
      </c>
      <c r="G211" s="62">
        <v>25000</v>
      </c>
      <c r="H211" s="274">
        <v>17268.75</v>
      </c>
      <c r="I211" s="274">
        <f t="shared" si="10"/>
        <v>69.075</v>
      </c>
    </row>
    <row r="212" spans="1:9" ht="14.25">
      <c r="A212" s="54"/>
      <c r="B212" s="41"/>
      <c r="C212" s="41"/>
      <c r="D212" s="61">
        <v>4264</v>
      </c>
      <c r="E212" s="52" t="s">
        <v>106</v>
      </c>
      <c r="F212" s="62"/>
      <c r="G212" s="62"/>
      <c r="H212" s="274">
        <v>17268.75</v>
      </c>
      <c r="I212" s="274"/>
    </row>
    <row r="213" spans="1:9" ht="27">
      <c r="A213" s="383"/>
      <c r="B213" s="384"/>
      <c r="C213" s="384"/>
      <c r="D213" s="352"/>
      <c r="E213" s="380" t="s">
        <v>261</v>
      </c>
      <c r="F213" s="268">
        <f>SUM(F214)</f>
        <v>480000</v>
      </c>
      <c r="G213" s="268">
        <f>SUM(G214)</f>
        <v>480000</v>
      </c>
      <c r="H213" s="277">
        <f>SUM(H214)</f>
        <v>381482.34</v>
      </c>
      <c r="I213" s="277">
        <f t="shared" si="10"/>
        <v>79.47548750000001</v>
      </c>
    </row>
    <row r="214" spans="1:9" ht="14.25">
      <c r="A214" s="40">
        <v>4</v>
      </c>
      <c r="B214" s="41"/>
      <c r="C214" s="41"/>
      <c r="D214" s="61"/>
      <c r="E214" s="48" t="s">
        <v>42</v>
      </c>
      <c r="F214" s="28">
        <f>SUM(F215+F219)</f>
        <v>480000</v>
      </c>
      <c r="G214" s="28">
        <f>SUM(G215+G219)</f>
        <v>480000</v>
      </c>
      <c r="H214" s="20">
        <f>SUM(H215+H219)</f>
        <v>381482.34</v>
      </c>
      <c r="I214" s="20">
        <f t="shared" si="10"/>
        <v>79.47548750000001</v>
      </c>
    </row>
    <row r="215" spans="1:9" ht="14.25">
      <c r="A215" s="54"/>
      <c r="B215" s="271">
        <v>42</v>
      </c>
      <c r="C215" s="41"/>
      <c r="D215" s="61"/>
      <c r="E215" s="48" t="s">
        <v>206</v>
      </c>
      <c r="F215" s="28">
        <f>SUM(F216+F218)</f>
        <v>80000</v>
      </c>
      <c r="G215" s="28">
        <f>SUM(G216+G218)</f>
        <v>80000</v>
      </c>
      <c r="H215" s="20">
        <f>SUM(H216+H218)</f>
        <v>381482.34</v>
      </c>
      <c r="I215" s="20">
        <f t="shared" si="10"/>
        <v>476.852925</v>
      </c>
    </row>
    <row r="216" spans="1:9" ht="14.25">
      <c r="A216" s="54"/>
      <c r="B216" s="271"/>
      <c r="C216" s="41">
        <v>421</v>
      </c>
      <c r="D216" s="61"/>
      <c r="E216" s="52" t="s">
        <v>46</v>
      </c>
      <c r="F216" s="98">
        <v>40000</v>
      </c>
      <c r="G216" s="98">
        <v>40000</v>
      </c>
      <c r="H216" s="274">
        <v>381482.34</v>
      </c>
      <c r="I216" s="274">
        <f t="shared" si="10"/>
        <v>953.70585</v>
      </c>
    </row>
    <row r="217" spans="1:9" ht="14.25">
      <c r="A217" s="54"/>
      <c r="B217" s="271"/>
      <c r="C217" s="41"/>
      <c r="D217" s="61">
        <v>4214</v>
      </c>
      <c r="E217" s="52" t="s">
        <v>129</v>
      </c>
      <c r="F217" s="98"/>
      <c r="G217" s="98"/>
      <c r="H217" s="274">
        <v>381482.34</v>
      </c>
      <c r="I217" s="274"/>
    </row>
    <row r="218" spans="1:9" ht="14.25">
      <c r="A218" s="54"/>
      <c r="B218" s="272"/>
      <c r="C218" s="41">
        <v>422</v>
      </c>
      <c r="D218" s="61"/>
      <c r="E218" s="52" t="s">
        <v>47</v>
      </c>
      <c r="F218" s="62">
        <v>40000</v>
      </c>
      <c r="G218" s="62">
        <v>40000</v>
      </c>
      <c r="H218" s="274">
        <v>0</v>
      </c>
      <c r="I218" s="274">
        <f t="shared" si="10"/>
        <v>0</v>
      </c>
    </row>
    <row r="219" spans="1:9" s="29" customFormat="1" ht="14.25">
      <c r="A219" s="40"/>
      <c r="B219" s="271">
        <v>45</v>
      </c>
      <c r="C219" s="55"/>
      <c r="D219" s="55"/>
      <c r="E219" s="48" t="s">
        <v>333</v>
      </c>
      <c r="F219" s="28">
        <v>400000</v>
      </c>
      <c r="G219" s="28">
        <v>400000</v>
      </c>
      <c r="H219" s="20">
        <v>0</v>
      </c>
      <c r="I219" s="20">
        <f t="shared" si="10"/>
        <v>0</v>
      </c>
    </row>
    <row r="220" spans="1:9" s="68" customFormat="1" ht="14.25">
      <c r="A220" s="279"/>
      <c r="B220" s="272"/>
      <c r="C220" s="61">
        <v>451</v>
      </c>
      <c r="D220" s="61"/>
      <c r="E220" s="52" t="s">
        <v>294</v>
      </c>
      <c r="F220" s="98">
        <v>400000</v>
      </c>
      <c r="G220" s="98">
        <v>400000</v>
      </c>
      <c r="H220" s="274">
        <v>0</v>
      </c>
      <c r="I220" s="274">
        <f t="shared" si="10"/>
        <v>0</v>
      </c>
    </row>
    <row r="221" spans="1:9" ht="27">
      <c r="A221" s="383"/>
      <c r="B221" s="384"/>
      <c r="C221" s="384"/>
      <c r="D221" s="352"/>
      <c r="E221" s="380" t="s">
        <v>260</v>
      </c>
      <c r="F221" s="268">
        <v>350000</v>
      </c>
      <c r="G221" s="268">
        <v>350000</v>
      </c>
      <c r="H221" s="277">
        <v>0</v>
      </c>
      <c r="I221" s="277">
        <f t="shared" si="10"/>
        <v>0</v>
      </c>
    </row>
    <row r="222" spans="1:9" ht="14.25">
      <c r="A222" s="40">
        <v>4</v>
      </c>
      <c r="B222" s="41"/>
      <c r="C222" s="41"/>
      <c r="D222" s="61"/>
      <c r="E222" s="48" t="s">
        <v>334</v>
      </c>
      <c r="F222" s="28">
        <v>350000</v>
      </c>
      <c r="G222" s="28">
        <v>350000</v>
      </c>
      <c r="H222" s="20">
        <v>0</v>
      </c>
      <c r="I222" s="20">
        <f t="shared" si="10"/>
        <v>0</v>
      </c>
    </row>
    <row r="223" spans="1:9" ht="14.25">
      <c r="A223" s="54"/>
      <c r="B223" s="55">
        <v>42</v>
      </c>
      <c r="C223" s="41"/>
      <c r="D223" s="61"/>
      <c r="E223" s="48" t="s">
        <v>306</v>
      </c>
      <c r="F223" s="28">
        <v>350000</v>
      </c>
      <c r="G223" s="28">
        <v>350000</v>
      </c>
      <c r="H223" s="20">
        <v>0</v>
      </c>
      <c r="I223" s="20">
        <f t="shared" si="10"/>
        <v>0</v>
      </c>
    </row>
    <row r="224" spans="1:9" ht="14.25">
      <c r="A224" s="54"/>
      <c r="B224" s="41"/>
      <c r="C224" s="41">
        <v>421</v>
      </c>
      <c r="D224" s="61"/>
      <c r="E224" s="52" t="s">
        <v>46</v>
      </c>
      <c r="F224" s="62">
        <v>300000</v>
      </c>
      <c r="G224" s="62">
        <v>300000</v>
      </c>
      <c r="H224" s="274">
        <v>0</v>
      </c>
      <c r="I224" s="274">
        <f t="shared" si="10"/>
        <v>0</v>
      </c>
    </row>
    <row r="225" spans="1:9" ht="14.25">
      <c r="A225" s="54"/>
      <c r="B225" s="41"/>
      <c r="C225" s="41">
        <v>426</v>
      </c>
      <c r="D225" s="61"/>
      <c r="E225" s="52" t="s">
        <v>48</v>
      </c>
      <c r="F225" s="62">
        <v>50000</v>
      </c>
      <c r="G225" s="62">
        <v>50000</v>
      </c>
      <c r="H225" s="274">
        <v>0</v>
      </c>
      <c r="I225" s="274">
        <f t="shared" si="10"/>
        <v>0</v>
      </c>
    </row>
    <row r="226" spans="1:9" ht="27">
      <c r="A226" s="385"/>
      <c r="B226" s="386"/>
      <c r="C226" s="386"/>
      <c r="D226" s="387"/>
      <c r="E226" s="380" t="s">
        <v>297</v>
      </c>
      <c r="F226" s="388">
        <v>80000</v>
      </c>
      <c r="G226" s="388">
        <v>80000</v>
      </c>
      <c r="H226" s="389">
        <v>0</v>
      </c>
      <c r="I226" s="389">
        <f t="shared" si="10"/>
        <v>0</v>
      </c>
    </row>
    <row r="227" spans="1:9" ht="14.25">
      <c r="A227" s="40">
        <v>4</v>
      </c>
      <c r="B227" s="41"/>
      <c r="C227" s="41"/>
      <c r="D227" s="61"/>
      <c r="E227" s="48" t="s">
        <v>42</v>
      </c>
      <c r="F227" s="28">
        <v>80000</v>
      </c>
      <c r="G227" s="28">
        <v>80000</v>
      </c>
      <c r="H227" s="20">
        <v>0</v>
      </c>
      <c r="I227" s="20">
        <f t="shared" si="10"/>
        <v>0</v>
      </c>
    </row>
    <row r="228" spans="1:9" ht="14.25">
      <c r="A228" s="54"/>
      <c r="B228" s="55">
        <v>42</v>
      </c>
      <c r="C228" s="41"/>
      <c r="D228" s="61"/>
      <c r="E228" s="48" t="s">
        <v>207</v>
      </c>
      <c r="F228" s="28">
        <v>80000</v>
      </c>
      <c r="G228" s="28">
        <v>80000</v>
      </c>
      <c r="H228" s="20">
        <v>0</v>
      </c>
      <c r="I228" s="20">
        <f t="shared" si="10"/>
        <v>0</v>
      </c>
    </row>
    <row r="229" spans="1:9" ht="14.25">
      <c r="A229" s="54"/>
      <c r="B229" s="41"/>
      <c r="C229" s="41">
        <v>421</v>
      </c>
      <c r="D229" s="61"/>
      <c r="E229" s="52" t="s">
        <v>46</v>
      </c>
      <c r="F229" s="62">
        <v>60000</v>
      </c>
      <c r="G229" s="62">
        <v>60000</v>
      </c>
      <c r="H229" s="274">
        <v>0</v>
      </c>
      <c r="I229" s="274">
        <f t="shared" si="10"/>
        <v>0</v>
      </c>
    </row>
    <row r="230" spans="1:9" ht="14.25">
      <c r="A230" s="54"/>
      <c r="B230" s="41"/>
      <c r="C230" s="41">
        <v>426</v>
      </c>
      <c r="D230" s="61"/>
      <c r="E230" s="52" t="s">
        <v>48</v>
      </c>
      <c r="F230" s="62">
        <v>20000</v>
      </c>
      <c r="G230" s="62">
        <v>20000</v>
      </c>
      <c r="H230" s="274">
        <v>0</v>
      </c>
      <c r="I230" s="274">
        <f t="shared" si="10"/>
        <v>0</v>
      </c>
    </row>
    <row r="231" spans="1:9" ht="14.25">
      <c r="A231" s="249"/>
      <c r="B231" s="276"/>
      <c r="C231" s="248"/>
      <c r="D231" s="352"/>
      <c r="E231" s="380" t="s">
        <v>298</v>
      </c>
      <c r="F231" s="277">
        <v>30000</v>
      </c>
      <c r="G231" s="277">
        <v>30000</v>
      </c>
      <c r="H231" s="277">
        <v>0</v>
      </c>
      <c r="I231" s="277">
        <f t="shared" si="10"/>
        <v>0</v>
      </c>
    </row>
    <row r="232" spans="1:9" ht="14.25">
      <c r="A232" s="376">
        <v>4</v>
      </c>
      <c r="B232" s="377"/>
      <c r="C232" s="377"/>
      <c r="D232" s="61"/>
      <c r="E232" s="269" t="s">
        <v>42</v>
      </c>
      <c r="F232" s="53">
        <v>30000</v>
      </c>
      <c r="G232" s="53">
        <v>30000</v>
      </c>
      <c r="H232" s="20">
        <v>0</v>
      </c>
      <c r="I232" s="20">
        <f t="shared" si="10"/>
        <v>0</v>
      </c>
    </row>
    <row r="233" spans="1:9" ht="14.25">
      <c r="A233" s="378"/>
      <c r="B233" s="379">
        <v>42</v>
      </c>
      <c r="C233" s="377"/>
      <c r="D233" s="61"/>
      <c r="E233" s="269" t="s">
        <v>45</v>
      </c>
      <c r="F233" s="20">
        <v>30000</v>
      </c>
      <c r="G233" s="20">
        <v>30000</v>
      </c>
      <c r="H233" s="20">
        <v>0</v>
      </c>
      <c r="I233" s="20">
        <f t="shared" si="10"/>
        <v>0</v>
      </c>
    </row>
    <row r="234" spans="1:9" ht="14.25">
      <c r="A234" s="378"/>
      <c r="B234" s="377"/>
      <c r="C234" s="377">
        <v>422</v>
      </c>
      <c r="D234" s="61"/>
      <c r="E234" s="270" t="s">
        <v>47</v>
      </c>
      <c r="F234" s="60">
        <v>30000</v>
      </c>
      <c r="G234" s="60">
        <v>30000</v>
      </c>
      <c r="H234" s="274">
        <v>0</v>
      </c>
      <c r="I234" s="274">
        <f t="shared" si="10"/>
        <v>0</v>
      </c>
    </row>
    <row r="235" spans="1:9" ht="19.5" customHeight="1">
      <c r="A235" s="381"/>
      <c r="B235" s="382"/>
      <c r="C235" s="382"/>
      <c r="D235" s="352"/>
      <c r="E235" s="357" t="s">
        <v>259</v>
      </c>
      <c r="F235" s="268">
        <f aca="true" t="shared" si="11" ref="F235:G237">F236</f>
        <v>50000</v>
      </c>
      <c r="G235" s="268">
        <f t="shared" si="11"/>
        <v>50000</v>
      </c>
      <c r="H235" s="277">
        <v>0</v>
      </c>
      <c r="I235" s="277">
        <f t="shared" si="10"/>
        <v>0</v>
      </c>
    </row>
    <row r="236" spans="1:9" ht="14.25">
      <c r="A236" s="40">
        <v>4</v>
      </c>
      <c r="B236" s="41"/>
      <c r="C236" s="41"/>
      <c r="D236" s="61"/>
      <c r="E236" s="48" t="s">
        <v>42</v>
      </c>
      <c r="F236" s="53">
        <f t="shared" si="11"/>
        <v>50000</v>
      </c>
      <c r="G236" s="53">
        <f t="shared" si="11"/>
        <v>50000</v>
      </c>
      <c r="H236" s="20">
        <v>0</v>
      </c>
      <c r="I236" s="20">
        <f t="shared" si="10"/>
        <v>0</v>
      </c>
    </row>
    <row r="237" spans="1:9" ht="14.25">
      <c r="A237" s="54"/>
      <c r="B237" s="55">
        <v>42</v>
      </c>
      <c r="C237" s="41"/>
      <c r="D237" s="61"/>
      <c r="E237" s="48" t="s">
        <v>43</v>
      </c>
      <c r="F237" s="53">
        <f t="shared" si="11"/>
        <v>50000</v>
      </c>
      <c r="G237" s="53">
        <f t="shared" si="11"/>
        <v>50000</v>
      </c>
      <c r="H237" s="20">
        <v>0</v>
      </c>
      <c r="I237" s="20">
        <f t="shared" si="10"/>
        <v>0</v>
      </c>
    </row>
    <row r="238" spans="1:9" ht="14.25">
      <c r="A238" s="54"/>
      <c r="B238" s="41"/>
      <c r="C238" s="41">
        <v>426</v>
      </c>
      <c r="D238" s="61"/>
      <c r="E238" s="52" t="s">
        <v>48</v>
      </c>
      <c r="F238" s="43">
        <v>50000</v>
      </c>
      <c r="G238" s="43">
        <v>50000</v>
      </c>
      <c r="H238" s="274">
        <v>0</v>
      </c>
      <c r="I238" s="274">
        <f t="shared" si="10"/>
        <v>0</v>
      </c>
    </row>
    <row r="239" spans="1:9" ht="22.5" customHeight="1">
      <c r="A239" s="381"/>
      <c r="B239" s="382"/>
      <c r="C239" s="382"/>
      <c r="D239" s="352"/>
      <c r="E239" s="357" t="s">
        <v>258</v>
      </c>
      <c r="F239" s="268">
        <v>900000</v>
      </c>
      <c r="G239" s="268">
        <v>900000</v>
      </c>
      <c r="H239" s="277">
        <v>2500</v>
      </c>
      <c r="I239" s="277">
        <f t="shared" si="10"/>
        <v>0.2777777777777778</v>
      </c>
    </row>
    <row r="240" spans="1:9" ht="14.25">
      <c r="A240" s="40">
        <v>4</v>
      </c>
      <c r="B240" s="41"/>
      <c r="C240" s="41"/>
      <c r="D240" s="61"/>
      <c r="E240" s="48" t="s">
        <v>42</v>
      </c>
      <c r="F240" s="53">
        <v>900000</v>
      </c>
      <c r="G240" s="53">
        <v>900000</v>
      </c>
      <c r="H240" s="20">
        <v>2500</v>
      </c>
      <c r="I240" s="20">
        <f t="shared" si="10"/>
        <v>0.2777777777777778</v>
      </c>
    </row>
    <row r="241" spans="1:9" ht="14.25">
      <c r="A241" s="54"/>
      <c r="B241" s="55">
        <v>42</v>
      </c>
      <c r="C241" s="41"/>
      <c r="D241" s="61"/>
      <c r="E241" s="48" t="s">
        <v>43</v>
      </c>
      <c r="F241" s="53">
        <v>900000</v>
      </c>
      <c r="G241" s="53">
        <v>900000</v>
      </c>
      <c r="H241" s="20">
        <v>2500</v>
      </c>
      <c r="I241" s="20">
        <f t="shared" si="10"/>
        <v>0.2777777777777778</v>
      </c>
    </row>
    <row r="242" spans="1:9" ht="14.25">
      <c r="A242" s="54"/>
      <c r="B242" s="41"/>
      <c r="C242" s="41">
        <v>421</v>
      </c>
      <c r="D242" s="61"/>
      <c r="E242" s="52" t="s">
        <v>46</v>
      </c>
      <c r="F242" s="43">
        <v>900000</v>
      </c>
      <c r="G242" s="43">
        <v>900000</v>
      </c>
      <c r="H242" s="274">
        <v>2500</v>
      </c>
      <c r="I242" s="274">
        <f t="shared" si="10"/>
        <v>0.2777777777777778</v>
      </c>
    </row>
    <row r="243" spans="1:9" ht="14.25">
      <c r="A243" s="54"/>
      <c r="B243" s="41"/>
      <c r="C243" s="41"/>
      <c r="D243" s="61">
        <v>4212</v>
      </c>
      <c r="E243" s="52" t="s">
        <v>128</v>
      </c>
      <c r="F243" s="43"/>
      <c r="G243" s="43"/>
      <c r="H243" s="274">
        <v>2500</v>
      </c>
      <c r="I243" s="274"/>
    </row>
    <row r="244" spans="1:9" ht="22.5" customHeight="1">
      <c r="A244" s="381"/>
      <c r="B244" s="382"/>
      <c r="C244" s="382"/>
      <c r="D244" s="352"/>
      <c r="E244" s="357" t="s">
        <v>257</v>
      </c>
      <c r="F244" s="268">
        <v>3800000</v>
      </c>
      <c r="G244" s="268">
        <v>3800000</v>
      </c>
      <c r="H244" s="277">
        <v>0</v>
      </c>
      <c r="I244" s="277">
        <f t="shared" si="10"/>
        <v>0</v>
      </c>
    </row>
    <row r="245" spans="1:9" ht="14.25">
      <c r="A245" s="40">
        <v>4</v>
      </c>
      <c r="B245" s="41"/>
      <c r="C245" s="41"/>
      <c r="D245" s="61"/>
      <c r="E245" s="48" t="s">
        <v>42</v>
      </c>
      <c r="F245" s="53">
        <v>3800000</v>
      </c>
      <c r="G245" s="53">
        <v>3800000</v>
      </c>
      <c r="H245" s="20">
        <v>0</v>
      </c>
      <c r="I245" s="20">
        <f t="shared" si="10"/>
        <v>0</v>
      </c>
    </row>
    <row r="246" spans="1:9" ht="14.25">
      <c r="A246" s="54"/>
      <c r="B246" s="55">
        <v>42</v>
      </c>
      <c r="C246" s="41"/>
      <c r="D246" s="61"/>
      <c r="E246" s="48" t="s">
        <v>43</v>
      </c>
      <c r="F246" s="53">
        <v>3800000</v>
      </c>
      <c r="G246" s="53">
        <v>3800000</v>
      </c>
      <c r="H246" s="20">
        <v>0</v>
      </c>
      <c r="I246" s="20">
        <f t="shared" si="10"/>
        <v>0</v>
      </c>
    </row>
    <row r="247" spans="1:9" ht="14.25">
      <c r="A247" s="54"/>
      <c r="B247" s="41"/>
      <c r="C247" s="41">
        <v>421</v>
      </c>
      <c r="D247" s="61"/>
      <c r="E247" s="52" t="s">
        <v>46</v>
      </c>
      <c r="F247" s="43">
        <v>3800000</v>
      </c>
      <c r="G247" s="43">
        <v>3800000</v>
      </c>
      <c r="H247" s="274">
        <v>0</v>
      </c>
      <c r="I247" s="274">
        <f t="shared" si="10"/>
        <v>0</v>
      </c>
    </row>
    <row r="248" spans="1:9" ht="30" customHeight="1">
      <c r="A248" s="341"/>
      <c r="B248" s="342"/>
      <c r="C248" s="342"/>
      <c r="D248" s="370"/>
      <c r="E248" s="314" t="s">
        <v>284</v>
      </c>
      <c r="F248" s="315">
        <f>SUM(F249+F256+F263+F273+F277+F284+F290+F294+F299+F303)</f>
        <v>2110000</v>
      </c>
      <c r="G248" s="315">
        <f>SUM(G249+G256+G263+G273+G277+G284+G290+G294+G299+G303)</f>
        <v>2110000</v>
      </c>
      <c r="H248" s="371">
        <f>SUM(H249+H256+H263+H273+H277+H284+H290+H294+H299+H303)</f>
        <v>575654.56</v>
      </c>
      <c r="I248" s="372">
        <f t="shared" si="10"/>
        <v>27.282206635071095</v>
      </c>
    </row>
    <row r="249" spans="1:9" ht="28.5" customHeight="1">
      <c r="A249" s="373"/>
      <c r="B249" s="374"/>
      <c r="C249" s="374"/>
      <c r="D249" s="276"/>
      <c r="E249" s="360" t="s">
        <v>299</v>
      </c>
      <c r="F249" s="365">
        <v>850000</v>
      </c>
      <c r="G249" s="365">
        <v>850000</v>
      </c>
      <c r="H249" s="277">
        <f>SUM(H250)</f>
        <v>416165.77</v>
      </c>
      <c r="I249" s="277">
        <f t="shared" si="10"/>
        <v>48.96067882352941</v>
      </c>
    </row>
    <row r="250" spans="1:9" ht="15.75" customHeight="1">
      <c r="A250" s="40">
        <v>4</v>
      </c>
      <c r="B250" s="41"/>
      <c r="C250" s="41"/>
      <c r="D250" s="55"/>
      <c r="E250" s="48" t="s">
        <v>42</v>
      </c>
      <c r="F250" s="53">
        <v>850000</v>
      </c>
      <c r="G250" s="53">
        <v>850000</v>
      </c>
      <c r="H250" s="20">
        <f>SUM(H251+H254)</f>
        <v>416165.77</v>
      </c>
      <c r="I250" s="53">
        <f t="shared" si="10"/>
        <v>48.96067882352941</v>
      </c>
    </row>
    <row r="251" spans="1:9" ht="15.75" customHeight="1">
      <c r="A251" s="40"/>
      <c r="B251" s="55">
        <v>42</v>
      </c>
      <c r="C251" s="55"/>
      <c r="D251" s="55"/>
      <c r="E251" s="48" t="s">
        <v>43</v>
      </c>
      <c r="F251" s="53">
        <v>0</v>
      </c>
      <c r="G251" s="53">
        <v>0</v>
      </c>
      <c r="H251" s="20">
        <v>416165.77</v>
      </c>
      <c r="I251" s="53"/>
    </row>
    <row r="252" spans="1:9" ht="15.75" customHeight="1">
      <c r="A252" s="279"/>
      <c r="B252" s="61"/>
      <c r="C252" s="61">
        <v>421</v>
      </c>
      <c r="D252" s="61"/>
      <c r="E252" s="52" t="s">
        <v>46</v>
      </c>
      <c r="F252" s="60">
        <v>0</v>
      </c>
      <c r="G252" s="60">
        <v>0</v>
      </c>
      <c r="H252" s="274">
        <v>416165.77</v>
      </c>
      <c r="I252" s="60"/>
    </row>
    <row r="253" spans="1:9" ht="15.75" customHeight="1">
      <c r="A253" s="279"/>
      <c r="B253" s="61"/>
      <c r="C253" s="61"/>
      <c r="D253" s="61">
        <v>4212</v>
      </c>
      <c r="E253" s="52" t="s">
        <v>128</v>
      </c>
      <c r="F253" s="60">
        <v>0</v>
      </c>
      <c r="G253" s="60">
        <v>0</v>
      </c>
      <c r="H253" s="274">
        <v>416165.77</v>
      </c>
      <c r="I253" s="60"/>
    </row>
    <row r="254" spans="1:9" ht="15.75" customHeight="1">
      <c r="A254" s="54"/>
      <c r="B254" s="55">
        <v>45</v>
      </c>
      <c r="C254" s="41"/>
      <c r="D254" s="41"/>
      <c r="E254" s="48" t="s">
        <v>43</v>
      </c>
      <c r="F254" s="53">
        <v>850000</v>
      </c>
      <c r="G254" s="53">
        <v>850000</v>
      </c>
      <c r="H254" s="20">
        <v>0</v>
      </c>
      <c r="I254" s="53">
        <f t="shared" si="10"/>
        <v>0</v>
      </c>
    </row>
    <row r="255" spans="1:9" ht="15.75" customHeight="1">
      <c r="A255" s="54"/>
      <c r="B255" s="41"/>
      <c r="C255" s="41">
        <v>451</v>
      </c>
      <c r="D255" s="41"/>
      <c r="E255" s="52" t="s">
        <v>294</v>
      </c>
      <c r="F255" s="43">
        <v>850000</v>
      </c>
      <c r="G255" s="43">
        <v>850000</v>
      </c>
      <c r="H255" s="273">
        <v>0</v>
      </c>
      <c r="I255" s="43">
        <f t="shared" si="10"/>
        <v>0</v>
      </c>
    </row>
    <row r="256" spans="1:9" ht="41.25" customHeight="1">
      <c r="A256" s="368"/>
      <c r="B256" s="369"/>
      <c r="C256" s="369"/>
      <c r="D256" s="375"/>
      <c r="E256" s="356" t="s">
        <v>300</v>
      </c>
      <c r="F256" s="278">
        <v>150000</v>
      </c>
      <c r="G256" s="278">
        <v>150000</v>
      </c>
      <c r="H256" s="277">
        <f>SUM(H257)</f>
        <v>60000</v>
      </c>
      <c r="I256" s="278">
        <f t="shared" si="10"/>
        <v>40</v>
      </c>
    </row>
    <row r="257" spans="1:9" ht="15.75" customHeight="1">
      <c r="A257" s="40">
        <v>4</v>
      </c>
      <c r="B257" s="41"/>
      <c r="C257" s="41"/>
      <c r="D257" s="41"/>
      <c r="E257" s="48" t="s">
        <v>42</v>
      </c>
      <c r="F257" s="53">
        <v>150000</v>
      </c>
      <c r="G257" s="53">
        <v>150000</v>
      </c>
      <c r="H257" s="20">
        <f>SUM(H258+H260)</f>
        <v>60000</v>
      </c>
      <c r="I257" s="53">
        <f t="shared" si="10"/>
        <v>40</v>
      </c>
    </row>
    <row r="258" spans="1:9" ht="15.75" customHeight="1">
      <c r="A258" s="279"/>
      <c r="B258" s="55">
        <v>41</v>
      </c>
      <c r="C258" s="55"/>
      <c r="D258" s="55"/>
      <c r="E258" s="48" t="s">
        <v>43</v>
      </c>
      <c r="F258" s="53">
        <v>20000</v>
      </c>
      <c r="G258" s="53">
        <v>20000</v>
      </c>
      <c r="H258" s="20">
        <v>0</v>
      </c>
      <c r="I258" s="53">
        <f t="shared" si="10"/>
        <v>0</v>
      </c>
    </row>
    <row r="259" spans="1:9" ht="15.75" customHeight="1">
      <c r="A259" s="40"/>
      <c r="B259" s="41"/>
      <c r="C259" s="41">
        <v>411</v>
      </c>
      <c r="D259" s="41"/>
      <c r="E259" s="52" t="s">
        <v>348</v>
      </c>
      <c r="F259" s="60">
        <v>20000</v>
      </c>
      <c r="G259" s="60">
        <v>20000</v>
      </c>
      <c r="H259" s="274">
        <v>0</v>
      </c>
      <c r="I259" s="60">
        <f t="shared" si="10"/>
        <v>0</v>
      </c>
    </row>
    <row r="260" spans="1:9" ht="15.75" customHeight="1">
      <c r="A260" s="54"/>
      <c r="B260" s="55">
        <v>42</v>
      </c>
      <c r="C260" s="41"/>
      <c r="D260" s="41"/>
      <c r="E260" s="48" t="s">
        <v>43</v>
      </c>
      <c r="F260" s="53">
        <v>130000</v>
      </c>
      <c r="G260" s="53">
        <v>130000</v>
      </c>
      <c r="H260" s="20">
        <v>60000</v>
      </c>
      <c r="I260" s="53">
        <f t="shared" si="10"/>
        <v>46.15384615384615</v>
      </c>
    </row>
    <row r="261" spans="1:15" ht="15.75" customHeight="1">
      <c r="A261" s="54"/>
      <c r="B261" s="41"/>
      <c r="C261" s="41">
        <v>421</v>
      </c>
      <c r="D261" s="41"/>
      <c r="E261" s="52" t="s">
        <v>46</v>
      </c>
      <c r="F261" s="43">
        <v>130000</v>
      </c>
      <c r="G261" s="43">
        <v>130000</v>
      </c>
      <c r="H261" s="274">
        <v>60000</v>
      </c>
      <c r="I261" s="43">
        <f t="shared" si="10"/>
        <v>46.15384615384615</v>
      </c>
      <c r="O261" s="99"/>
    </row>
    <row r="262" spans="1:15" ht="15.75" customHeight="1">
      <c r="A262" s="54"/>
      <c r="B262" s="41"/>
      <c r="C262" s="41"/>
      <c r="D262" s="41">
        <v>4212</v>
      </c>
      <c r="E262" s="52" t="s">
        <v>128</v>
      </c>
      <c r="F262" s="43"/>
      <c r="G262" s="43"/>
      <c r="H262" s="274">
        <v>60000</v>
      </c>
      <c r="I262" s="43"/>
      <c r="O262" s="99"/>
    </row>
    <row r="263" spans="1:9" ht="25.5" customHeight="1">
      <c r="A263" s="366"/>
      <c r="B263" s="367"/>
      <c r="C263" s="367"/>
      <c r="D263" s="248"/>
      <c r="E263" s="356" t="s">
        <v>301</v>
      </c>
      <c r="F263" s="278">
        <v>40000</v>
      </c>
      <c r="G263" s="278">
        <v>40000</v>
      </c>
      <c r="H263" s="277">
        <f>SUM(H264+H270)</f>
        <v>88988.79000000001</v>
      </c>
      <c r="I263" s="277">
        <f t="shared" si="10"/>
        <v>222.47197500000001</v>
      </c>
    </row>
    <row r="264" spans="1:9" ht="18" customHeight="1">
      <c r="A264" s="63">
        <v>3</v>
      </c>
      <c r="B264" s="64"/>
      <c r="C264" s="358"/>
      <c r="D264" s="41"/>
      <c r="E264" s="42" t="s">
        <v>24</v>
      </c>
      <c r="F264" s="20">
        <v>0</v>
      </c>
      <c r="G264" s="20">
        <v>0</v>
      </c>
      <c r="H264" s="20">
        <f>SUM(H265)</f>
        <v>88988.79000000001</v>
      </c>
      <c r="I264" s="20"/>
    </row>
    <row r="265" spans="1:9" ht="18.75" customHeight="1">
      <c r="A265" s="63"/>
      <c r="B265" s="64">
        <v>32</v>
      </c>
      <c r="C265" s="358"/>
      <c r="D265" s="41"/>
      <c r="E265" s="42" t="s">
        <v>29</v>
      </c>
      <c r="F265" s="20">
        <v>0</v>
      </c>
      <c r="G265" s="20">
        <v>0</v>
      </c>
      <c r="H265" s="20">
        <f>SUM(H266+H268)</f>
        <v>88988.79000000001</v>
      </c>
      <c r="I265" s="20"/>
    </row>
    <row r="266" spans="1:9" ht="18.75" customHeight="1">
      <c r="A266" s="63"/>
      <c r="B266" s="64"/>
      <c r="C266" s="51">
        <v>322</v>
      </c>
      <c r="D266" s="41"/>
      <c r="E266" s="52" t="s">
        <v>31</v>
      </c>
      <c r="F266" s="274">
        <v>0</v>
      </c>
      <c r="G266" s="274">
        <v>0</v>
      </c>
      <c r="H266" s="274">
        <v>25538.79</v>
      </c>
      <c r="I266" s="20"/>
    </row>
    <row r="267" spans="1:9" ht="18.75" customHeight="1">
      <c r="A267" s="63"/>
      <c r="B267" s="64"/>
      <c r="C267" s="51"/>
      <c r="D267" s="41">
        <v>3224</v>
      </c>
      <c r="E267" s="52" t="s">
        <v>88</v>
      </c>
      <c r="F267" s="274">
        <v>0</v>
      </c>
      <c r="G267" s="274">
        <v>0</v>
      </c>
      <c r="H267" s="274">
        <v>25538.79</v>
      </c>
      <c r="I267" s="20"/>
    </row>
    <row r="268" spans="1:9" ht="18" customHeight="1">
      <c r="A268" s="359"/>
      <c r="B268" s="358"/>
      <c r="C268" s="358">
        <v>323</v>
      </c>
      <c r="D268" s="41"/>
      <c r="E268" s="275" t="s">
        <v>32</v>
      </c>
      <c r="F268" s="274">
        <v>0</v>
      </c>
      <c r="G268" s="274">
        <v>0</v>
      </c>
      <c r="H268" s="274">
        <v>63450</v>
      </c>
      <c r="I268" s="20"/>
    </row>
    <row r="269" spans="1:9" ht="21" customHeight="1">
      <c r="A269" s="359"/>
      <c r="B269" s="358"/>
      <c r="C269" s="358"/>
      <c r="D269" s="41">
        <v>3232</v>
      </c>
      <c r="E269" s="275" t="s">
        <v>90</v>
      </c>
      <c r="F269" s="274">
        <v>0</v>
      </c>
      <c r="G269" s="274">
        <v>0</v>
      </c>
      <c r="H269" s="274">
        <v>63450</v>
      </c>
      <c r="I269" s="20"/>
    </row>
    <row r="270" spans="1:9" ht="18" customHeight="1">
      <c r="A270" s="40">
        <v>4</v>
      </c>
      <c r="B270" s="41"/>
      <c r="C270" s="41"/>
      <c r="D270" s="41"/>
      <c r="E270" s="48" t="s">
        <v>42</v>
      </c>
      <c r="F270" s="53">
        <v>40000</v>
      </c>
      <c r="G270" s="53">
        <v>40000</v>
      </c>
      <c r="H270" s="20">
        <v>0</v>
      </c>
      <c r="I270" s="20">
        <f aca="true" t="shared" si="12" ref="I270:I329">H270/G270*100</f>
        <v>0</v>
      </c>
    </row>
    <row r="271" spans="1:9" ht="18" customHeight="1">
      <c r="A271" s="54"/>
      <c r="B271" s="55">
        <v>42</v>
      </c>
      <c r="C271" s="41"/>
      <c r="D271" s="41"/>
      <c r="E271" s="48" t="s">
        <v>43</v>
      </c>
      <c r="F271" s="53">
        <v>40000</v>
      </c>
      <c r="G271" s="53">
        <v>40000</v>
      </c>
      <c r="H271" s="20">
        <v>0</v>
      </c>
      <c r="I271" s="20">
        <f t="shared" si="12"/>
        <v>0</v>
      </c>
    </row>
    <row r="272" spans="1:9" ht="18" customHeight="1">
      <c r="A272" s="54"/>
      <c r="B272" s="41"/>
      <c r="C272" s="41">
        <v>421</v>
      </c>
      <c r="D272" s="41"/>
      <c r="E272" s="52" t="s">
        <v>46</v>
      </c>
      <c r="F272" s="43">
        <v>40000</v>
      </c>
      <c r="G272" s="43">
        <v>40000</v>
      </c>
      <c r="H272" s="274">
        <v>0</v>
      </c>
      <c r="I272" s="274">
        <f t="shared" si="12"/>
        <v>0</v>
      </c>
    </row>
    <row r="273" spans="1:9" ht="27" customHeight="1">
      <c r="A273" s="366"/>
      <c r="B273" s="367"/>
      <c r="C273" s="367"/>
      <c r="D273" s="248"/>
      <c r="E273" s="364" t="s">
        <v>337</v>
      </c>
      <c r="F273" s="278">
        <v>70000</v>
      </c>
      <c r="G273" s="278">
        <v>70000</v>
      </c>
      <c r="H273" s="277">
        <v>0</v>
      </c>
      <c r="I273" s="355">
        <f t="shared" si="12"/>
        <v>0</v>
      </c>
    </row>
    <row r="274" spans="1:9" ht="18.75" customHeight="1">
      <c r="A274" s="359">
        <v>4</v>
      </c>
      <c r="B274" s="358"/>
      <c r="C274" s="358"/>
      <c r="D274" s="41"/>
      <c r="E274" s="42" t="s">
        <v>42</v>
      </c>
      <c r="F274" s="53">
        <v>70000</v>
      </c>
      <c r="G274" s="53">
        <v>70000</v>
      </c>
      <c r="H274" s="20">
        <v>0</v>
      </c>
      <c r="I274" s="20">
        <f t="shared" si="12"/>
        <v>0</v>
      </c>
    </row>
    <row r="275" spans="1:9" ht="18.75" customHeight="1">
      <c r="A275" s="359"/>
      <c r="B275" s="358">
        <v>42</v>
      </c>
      <c r="C275" s="358"/>
      <c r="D275" s="41"/>
      <c r="E275" s="42" t="s">
        <v>302</v>
      </c>
      <c r="F275" s="53">
        <v>70000</v>
      </c>
      <c r="G275" s="53">
        <v>70000</v>
      </c>
      <c r="H275" s="20">
        <v>0</v>
      </c>
      <c r="I275" s="20">
        <f t="shared" si="12"/>
        <v>0</v>
      </c>
    </row>
    <row r="276" spans="1:9" ht="18.75" customHeight="1">
      <c r="A276" s="359"/>
      <c r="B276" s="358"/>
      <c r="C276" s="358">
        <v>422</v>
      </c>
      <c r="D276" s="41"/>
      <c r="E276" s="275" t="s">
        <v>303</v>
      </c>
      <c r="F276" s="43">
        <v>70000</v>
      </c>
      <c r="G276" s="43">
        <v>70000</v>
      </c>
      <c r="H276" s="274">
        <v>0</v>
      </c>
      <c r="I276" s="274">
        <f t="shared" si="12"/>
        <v>0</v>
      </c>
    </row>
    <row r="277" spans="1:9" ht="18.75" customHeight="1">
      <c r="A277" s="362"/>
      <c r="B277" s="363"/>
      <c r="C277" s="363"/>
      <c r="D277" s="248"/>
      <c r="E277" s="364" t="s">
        <v>304</v>
      </c>
      <c r="F277" s="365">
        <v>60000</v>
      </c>
      <c r="G277" s="365">
        <v>60000</v>
      </c>
      <c r="H277" s="277">
        <v>0</v>
      </c>
      <c r="I277" s="355">
        <f t="shared" si="12"/>
        <v>0</v>
      </c>
    </row>
    <row r="278" spans="1:9" ht="20.25" customHeight="1">
      <c r="A278" s="63">
        <v>3</v>
      </c>
      <c r="B278" s="64"/>
      <c r="C278" s="358"/>
      <c r="D278" s="41"/>
      <c r="E278" s="42" t="s">
        <v>24</v>
      </c>
      <c r="F278" s="53">
        <v>40000</v>
      </c>
      <c r="G278" s="53">
        <v>40000</v>
      </c>
      <c r="H278" s="20">
        <v>0</v>
      </c>
      <c r="I278" s="20">
        <f t="shared" si="12"/>
        <v>0</v>
      </c>
    </row>
    <row r="279" spans="1:9" ht="18.75" customHeight="1">
      <c r="A279" s="63"/>
      <c r="B279" s="64">
        <v>32</v>
      </c>
      <c r="C279" s="358"/>
      <c r="D279" s="41"/>
      <c r="E279" s="42" t="s">
        <v>29</v>
      </c>
      <c r="F279" s="53">
        <v>40000</v>
      </c>
      <c r="G279" s="53">
        <v>40000</v>
      </c>
      <c r="H279" s="20">
        <v>0</v>
      </c>
      <c r="I279" s="20">
        <f t="shared" si="12"/>
        <v>0</v>
      </c>
    </row>
    <row r="280" spans="1:9" ht="18" customHeight="1">
      <c r="A280" s="359"/>
      <c r="B280" s="358"/>
      <c r="C280" s="358">
        <v>323</v>
      </c>
      <c r="D280" s="41"/>
      <c r="E280" s="275" t="s">
        <v>32</v>
      </c>
      <c r="F280" s="43">
        <v>40000</v>
      </c>
      <c r="G280" s="43">
        <v>40000</v>
      </c>
      <c r="H280" s="274">
        <v>0</v>
      </c>
      <c r="I280" s="274">
        <f t="shared" si="12"/>
        <v>0</v>
      </c>
    </row>
    <row r="281" spans="1:9" ht="18" customHeight="1">
      <c r="A281" s="63">
        <v>4</v>
      </c>
      <c r="B281" s="64"/>
      <c r="C281" s="64"/>
      <c r="D281" s="55"/>
      <c r="E281" s="48" t="s">
        <v>42</v>
      </c>
      <c r="F281" s="53">
        <v>20000</v>
      </c>
      <c r="G281" s="53">
        <v>20000</v>
      </c>
      <c r="H281" s="274">
        <v>0</v>
      </c>
      <c r="I281" s="274">
        <f t="shared" si="12"/>
        <v>0</v>
      </c>
    </row>
    <row r="282" spans="1:9" ht="18" customHeight="1">
      <c r="A282" s="63"/>
      <c r="B282" s="64">
        <v>42</v>
      </c>
      <c r="C282" s="64"/>
      <c r="D282" s="55"/>
      <c r="E282" s="48" t="s">
        <v>43</v>
      </c>
      <c r="F282" s="53">
        <v>20000</v>
      </c>
      <c r="G282" s="53">
        <v>20000</v>
      </c>
      <c r="H282" s="274">
        <v>0</v>
      </c>
      <c r="I282" s="274">
        <f t="shared" si="12"/>
        <v>0</v>
      </c>
    </row>
    <row r="283" spans="1:9" ht="18" customHeight="1">
      <c r="A283" s="359"/>
      <c r="B283" s="358"/>
      <c r="C283" s="358">
        <v>422</v>
      </c>
      <c r="D283" s="41"/>
      <c r="E283" s="52" t="s">
        <v>47</v>
      </c>
      <c r="F283" s="43">
        <v>20000</v>
      </c>
      <c r="G283" s="43">
        <v>20000</v>
      </c>
      <c r="H283" s="274">
        <v>0</v>
      </c>
      <c r="I283" s="274">
        <f t="shared" si="12"/>
        <v>0</v>
      </c>
    </row>
    <row r="284" spans="1:9" ht="18" customHeight="1">
      <c r="A284" s="249"/>
      <c r="B284" s="248"/>
      <c r="C284" s="248"/>
      <c r="D284" s="248"/>
      <c r="E284" s="357" t="s">
        <v>305</v>
      </c>
      <c r="F284" s="277">
        <v>350000</v>
      </c>
      <c r="G284" s="277">
        <v>350000</v>
      </c>
      <c r="H284" s="361">
        <v>0</v>
      </c>
      <c r="I284" s="361">
        <f t="shared" si="12"/>
        <v>0</v>
      </c>
    </row>
    <row r="285" spans="1:9" ht="18" customHeight="1">
      <c r="A285" s="63">
        <v>4</v>
      </c>
      <c r="B285" s="358"/>
      <c r="C285" s="358"/>
      <c r="D285" s="41"/>
      <c r="E285" s="48" t="s">
        <v>42</v>
      </c>
      <c r="F285" s="53">
        <v>350000</v>
      </c>
      <c r="G285" s="53">
        <v>350000</v>
      </c>
      <c r="H285" s="274">
        <v>0</v>
      </c>
      <c r="I285" s="274">
        <f t="shared" si="12"/>
        <v>0</v>
      </c>
    </row>
    <row r="286" spans="1:9" ht="18" customHeight="1">
      <c r="A286" s="359"/>
      <c r="B286" s="64">
        <v>41</v>
      </c>
      <c r="C286" s="358"/>
      <c r="D286" s="41"/>
      <c r="E286" s="48" t="s">
        <v>43</v>
      </c>
      <c r="F286" s="53">
        <v>200000</v>
      </c>
      <c r="G286" s="53">
        <v>200000</v>
      </c>
      <c r="H286" s="274">
        <v>0</v>
      </c>
      <c r="I286" s="274">
        <f t="shared" si="12"/>
        <v>0</v>
      </c>
    </row>
    <row r="287" spans="1:9" ht="18" customHeight="1">
      <c r="A287" s="359"/>
      <c r="B287" s="358"/>
      <c r="C287" s="358">
        <v>411</v>
      </c>
      <c r="D287" s="41"/>
      <c r="E287" s="52" t="s">
        <v>44</v>
      </c>
      <c r="F287" s="60">
        <v>200000</v>
      </c>
      <c r="G287" s="60">
        <v>200000</v>
      </c>
      <c r="H287" s="274">
        <v>0</v>
      </c>
      <c r="I287" s="274">
        <f t="shared" si="12"/>
        <v>0</v>
      </c>
    </row>
    <row r="288" spans="1:9" s="29" customFormat="1" ht="18" customHeight="1">
      <c r="A288" s="63"/>
      <c r="B288" s="64">
        <v>42</v>
      </c>
      <c r="C288" s="64"/>
      <c r="D288" s="55"/>
      <c r="E288" s="48" t="s">
        <v>306</v>
      </c>
      <c r="F288" s="53">
        <v>150000</v>
      </c>
      <c r="G288" s="53">
        <v>150000</v>
      </c>
      <c r="H288" s="20">
        <v>0</v>
      </c>
      <c r="I288" s="20">
        <f t="shared" si="12"/>
        <v>0</v>
      </c>
    </row>
    <row r="289" spans="1:9" ht="18" customHeight="1">
      <c r="A289" s="359"/>
      <c r="B289" s="358"/>
      <c r="C289" s="358">
        <v>426</v>
      </c>
      <c r="D289" s="41"/>
      <c r="E289" s="52" t="s">
        <v>48</v>
      </c>
      <c r="F289" s="43">
        <v>150000</v>
      </c>
      <c r="G289" s="43">
        <v>150000</v>
      </c>
      <c r="H289" s="274">
        <v>0</v>
      </c>
      <c r="I289" s="274">
        <f t="shared" si="12"/>
        <v>0</v>
      </c>
    </row>
    <row r="290" spans="1:9" ht="18" customHeight="1">
      <c r="A290" s="249"/>
      <c r="B290" s="248"/>
      <c r="C290" s="248"/>
      <c r="D290" s="248"/>
      <c r="E290" s="356" t="s">
        <v>307</v>
      </c>
      <c r="F290" s="277">
        <v>100000</v>
      </c>
      <c r="G290" s="277">
        <v>100000</v>
      </c>
      <c r="H290" s="361">
        <v>0</v>
      </c>
      <c r="I290" s="361">
        <f t="shared" si="12"/>
        <v>0</v>
      </c>
    </row>
    <row r="291" spans="1:9" ht="18" customHeight="1">
      <c r="A291" s="63">
        <v>4</v>
      </c>
      <c r="B291" s="358"/>
      <c r="C291" s="358"/>
      <c r="D291" s="41"/>
      <c r="E291" s="48" t="s">
        <v>42</v>
      </c>
      <c r="F291" s="53">
        <v>100000</v>
      </c>
      <c r="G291" s="53">
        <v>100000</v>
      </c>
      <c r="H291" s="274">
        <v>0</v>
      </c>
      <c r="I291" s="274">
        <f t="shared" si="12"/>
        <v>0</v>
      </c>
    </row>
    <row r="292" spans="1:9" ht="18" customHeight="1">
      <c r="A292" s="359"/>
      <c r="B292" s="64">
        <v>41</v>
      </c>
      <c r="C292" s="358"/>
      <c r="D292" s="41"/>
      <c r="E292" s="48" t="s">
        <v>45</v>
      </c>
      <c r="F292" s="53">
        <v>100000</v>
      </c>
      <c r="G292" s="53">
        <v>100000</v>
      </c>
      <c r="H292" s="274">
        <v>0</v>
      </c>
      <c r="I292" s="274">
        <f t="shared" si="12"/>
        <v>0</v>
      </c>
    </row>
    <row r="293" spans="1:9" ht="20.25" customHeight="1">
      <c r="A293" s="359"/>
      <c r="B293" s="358"/>
      <c r="C293" s="358">
        <v>411</v>
      </c>
      <c r="D293" s="41"/>
      <c r="E293" s="52" t="s">
        <v>308</v>
      </c>
      <c r="F293" s="43">
        <v>100000</v>
      </c>
      <c r="G293" s="43">
        <v>100000</v>
      </c>
      <c r="H293" s="274">
        <v>0</v>
      </c>
      <c r="I293" s="274">
        <f t="shared" si="12"/>
        <v>0</v>
      </c>
    </row>
    <row r="294" spans="1:9" s="29" customFormat="1" ht="25.5" customHeight="1">
      <c r="A294" s="353"/>
      <c r="B294" s="276"/>
      <c r="C294" s="276"/>
      <c r="D294" s="276"/>
      <c r="E294" s="356" t="s">
        <v>309</v>
      </c>
      <c r="F294" s="277">
        <v>50000</v>
      </c>
      <c r="G294" s="277">
        <v>50000</v>
      </c>
      <c r="H294" s="277">
        <v>10500</v>
      </c>
      <c r="I294" s="277">
        <f t="shared" si="12"/>
        <v>21</v>
      </c>
    </row>
    <row r="295" spans="1:9" s="29" customFormat="1" ht="18" customHeight="1">
      <c r="A295" s="63">
        <v>4</v>
      </c>
      <c r="B295" s="64"/>
      <c r="C295" s="64"/>
      <c r="D295" s="55"/>
      <c r="E295" s="48" t="s">
        <v>42</v>
      </c>
      <c r="F295" s="53">
        <v>50000</v>
      </c>
      <c r="G295" s="53">
        <v>50000</v>
      </c>
      <c r="H295" s="20">
        <v>10500</v>
      </c>
      <c r="I295" s="20">
        <f t="shared" si="12"/>
        <v>21</v>
      </c>
    </row>
    <row r="296" spans="1:9" s="29" customFormat="1" ht="18" customHeight="1">
      <c r="A296" s="63"/>
      <c r="B296" s="64">
        <v>42</v>
      </c>
      <c r="C296" s="64"/>
      <c r="D296" s="55"/>
      <c r="E296" s="48" t="s">
        <v>45</v>
      </c>
      <c r="F296" s="53">
        <v>50000</v>
      </c>
      <c r="G296" s="53">
        <v>50000</v>
      </c>
      <c r="H296" s="20">
        <v>10500</v>
      </c>
      <c r="I296" s="20">
        <f t="shared" si="12"/>
        <v>21</v>
      </c>
    </row>
    <row r="297" spans="1:9" ht="18" customHeight="1">
      <c r="A297" s="359"/>
      <c r="B297" s="358"/>
      <c r="C297" s="358">
        <v>426</v>
      </c>
      <c r="D297" s="41"/>
      <c r="E297" s="52" t="s">
        <v>48</v>
      </c>
      <c r="F297" s="43">
        <v>50000</v>
      </c>
      <c r="G297" s="43">
        <v>50000</v>
      </c>
      <c r="H297" s="274">
        <v>10500</v>
      </c>
      <c r="I297" s="274">
        <f t="shared" si="12"/>
        <v>21</v>
      </c>
    </row>
    <row r="298" spans="1:9" ht="18" customHeight="1">
      <c r="A298" s="359"/>
      <c r="B298" s="358"/>
      <c r="C298" s="358"/>
      <c r="D298" s="41">
        <v>4264</v>
      </c>
      <c r="E298" s="52" t="s">
        <v>106</v>
      </c>
      <c r="F298" s="43"/>
      <c r="G298" s="43"/>
      <c r="H298" s="274">
        <v>10500</v>
      </c>
      <c r="I298" s="274"/>
    </row>
    <row r="299" spans="1:9" ht="18" customHeight="1">
      <c r="A299" s="249"/>
      <c r="B299" s="248"/>
      <c r="C299" s="248"/>
      <c r="D299" s="248"/>
      <c r="E299" s="356" t="s">
        <v>310</v>
      </c>
      <c r="F299" s="277">
        <v>120000</v>
      </c>
      <c r="G299" s="277">
        <v>120000</v>
      </c>
      <c r="H299" s="277">
        <v>0</v>
      </c>
      <c r="I299" s="277">
        <f t="shared" si="12"/>
        <v>0</v>
      </c>
    </row>
    <row r="300" spans="1:9" ht="18" customHeight="1">
      <c r="A300" s="63">
        <v>4</v>
      </c>
      <c r="B300" s="358"/>
      <c r="C300" s="358"/>
      <c r="D300" s="41"/>
      <c r="E300" s="48" t="s">
        <v>42</v>
      </c>
      <c r="F300" s="53">
        <v>120000</v>
      </c>
      <c r="G300" s="53">
        <v>120000</v>
      </c>
      <c r="H300" s="20">
        <v>0</v>
      </c>
      <c r="I300" s="20">
        <f t="shared" si="12"/>
        <v>0</v>
      </c>
    </row>
    <row r="301" spans="1:9" ht="18" customHeight="1">
      <c r="A301" s="63"/>
      <c r="B301" s="64">
        <v>42</v>
      </c>
      <c r="C301" s="358"/>
      <c r="D301" s="41"/>
      <c r="E301" s="48" t="s">
        <v>43</v>
      </c>
      <c r="F301" s="53">
        <v>120000</v>
      </c>
      <c r="G301" s="53">
        <v>120000</v>
      </c>
      <c r="H301" s="20">
        <v>0</v>
      </c>
      <c r="I301" s="20">
        <f t="shared" si="12"/>
        <v>0</v>
      </c>
    </row>
    <row r="302" spans="1:9" ht="18" customHeight="1">
      <c r="A302" s="63"/>
      <c r="B302" s="358"/>
      <c r="C302" s="358">
        <v>422</v>
      </c>
      <c r="D302" s="41"/>
      <c r="E302" s="52" t="s">
        <v>311</v>
      </c>
      <c r="F302" s="43">
        <v>120000</v>
      </c>
      <c r="G302" s="43">
        <v>120000</v>
      </c>
      <c r="H302" s="274">
        <v>0</v>
      </c>
      <c r="I302" s="274">
        <f t="shared" si="12"/>
        <v>0</v>
      </c>
    </row>
    <row r="303" spans="1:9" ht="26.25" customHeight="1">
      <c r="A303" s="249"/>
      <c r="B303" s="248"/>
      <c r="C303" s="248"/>
      <c r="D303" s="248"/>
      <c r="E303" s="354" t="s">
        <v>312</v>
      </c>
      <c r="F303" s="277">
        <v>320000</v>
      </c>
      <c r="G303" s="277">
        <v>320000</v>
      </c>
      <c r="H303" s="277">
        <f>H304</f>
        <v>0</v>
      </c>
      <c r="I303" s="277">
        <f t="shared" si="12"/>
        <v>0</v>
      </c>
    </row>
    <row r="304" spans="1:9" s="29" customFormat="1" ht="18" customHeight="1">
      <c r="A304" s="63">
        <v>3</v>
      </c>
      <c r="B304" s="64"/>
      <c r="C304" s="64"/>
      <c r="D304" s="55"/>
      <c r="E304" s="48" t="s">
        <v>24</v>
      </c>
      <c r="F304" s="53">
        <f>SUM(F305+F308)</f>
        <v>320000</v>
      </c>
      <c r="G304" s="53">
        <v>320000</v>
      </c>
      <c r="H304" s="20">
        <v>0</v>
      </c>
      <c r="I304" s="20">
        <f t="shared" si="12"/>
        <v>0</v>
      </c>
    </row>
    <row r="305" spans="1:9" ht="18" customHeight="1">
      <c r="A305" s="359"/>
      <c r="B305" s="64">
        <v>35</v>
      </c>
      <c r="C305" s="358"/>
      <c r="D305" s="41"/>
      <c r="E305" s="48" t="s">
        <v>123</v>
      </c>
      <c r="F305" s="53">
        <v>100000</v>
      </c>
      <c r="G305" s="53">
        <v>100000</v>
      </c>
      <c r="H305" s="20">
        <v>0</v>
      </c>
      <c r="I305" s="20">
        <f t="shared" si="12"/>
        <v>0</v>
      </c>
    </row>
    <row r="306" spans="1:9" ht="18" customHeight="1">
      <c r="A306" s="359"/>
      <c r="B306" s="358"/>
      <c r="C306" s="358">
        <v>351</v>
      </c>
      <c r="D306" s="41"/>
      <c r="E306" s="52" t="s">
        <v>313</v>
      </c>
      <c r="F306" s="43">
        <v>50000</v>
      </c>
      <c r="G306" s="43">
        <v>50000</v>
      </c>
      <c r="H306" s="274">
        <v>0</v>
      </c>
      <c r="I306" s="274">
        <f t="shared" si="12"/>
        <v>0</v>
      </c>
    </row>
    <row r="307" spans="1:9" ht="24" customHeight="1">
      <c r="A307" s="359"/>
      <c r="B307" s="358"/>
      <c r="C307" s="358">
        <v>352</v>
      </c>
      <c r="D307" s="41"/>
      <c r="E307" s="52" t="s">
        <v>314</v>
      </c>
      <c r="F307" s="43">
        <v>50000</v>
      </c>
      <c r="G307" s="43">
        <v>50000</v>
      </c>
      <c r="H307" s="274">
        <v>0</v>
      </c>
      <c r="I307" s="274">
        <f t="shared" si="12"/>
        <v>0</v>
      </c>
    </row>
    <row r="308" spans="1:9" s="29" customFormat="1" ht="18" customHeight="1">
      <c r="A308" s="63"/>
      <c r="B308" s="64">
        <v>38</v>
      </c>
      <c r="C308" s="64"/>
      <c r="D308" s="55"/>
      <c r="E308" s="48" t="s">
        <v>39</v>
      </c>
      <c r="F308" s="53">
        <v>220000</v>
      </c>
      <c r="G308" s="53">
        <v>220000</v>
      </c>
      <c r="H308" s="20">
        <v>0</v>
      </c>
      <c r="I308" s="20">
        <f t="shared" si="12"/>
        <v>0</v>
      </c>
    </row>
    <row r="309" spans="1:9" s="29" customFormat="1" ht="18" customHeight="1">
      <c r="A309" s="63"/>
      <c r="B309" s="64"/>
      <c r="C309" s="39">
        <v>386</v>
      </c>
      <c r="D309" s="55"/>
      <c r="E309" s="52" t="s">
        <v>115</v>
      </c>
      <c r="F309" s="60">
        <v>220000</v>
      </c>
      <c r="G309" s="60">
        <v>220000</v>
      </c>
      <c r="H309" s="274">
        <v>0</v>
      </c>
      <c r="I309" s="20">
        <f t="shared" si="12"/>
        <v>0</v>
      </c>
    </row>
    <row r="310" spans="1:9" ht="28.5">
      <c r="A310" s="341"/>
      <c r="B310" s="342"/>
      <c r="C310" s="342"/>
      <c r="D310" s="342"/>
      <c r="E310" s="314" t="s">
        <v>253</v>
      </c>
      <c r="F310" s="315">
        <f>F311+F317+F322+F326</f>
        <v>683700</v>
      </c>
      <c r="G310" s="315">
        <f>G311+G317+G322+G326</f>
        <v>683700</v>
      </c>
      <c r="H310" s="315">
        <f>H311+H317+H322+H326</f>
        <v>78696.32</v>
      </c>
      <c r="I310" s="315">
        <f t="shared" si="12"/>
        <v>11.510358344303057</v>
      </c>
    </row>
    <row r="311" spans="1:9" ht="16.5" customHeight="1">
      <c r="A311" s="316"/>
      <c r="B311" s="317"/>
      <c r="C311" s="317"/>
      <c r="D311" s="317"/>
      <c r="E311" s="345" t="s">
        <v>254</v>
      </c>
      <c r="F311" s="319">
        <v>400000</v>
      </c>
      <c r="G311" s="319">
        <v>400000</v>
      </c>
      <c r="H311" s="319">
        <f>H312</f>
        <v>27062.5</v>
      </c>
      <c r="I311" s="319">
        <f t="shared" si="12"/>
        <v>6.765625</v>
      </c>
    </row>
    <row r="312" spans="1:9" ht="14.25">
      <c r="A312" s="63">
        <v>3</v>
      </c>
      <c r="B312" s="39"/>
      <c r="C312" s="39"/>
      <c r="D312" s="39"/>
      <c r="E312" s="48" t="s">
        <v>24</v>
      </c>
      <c r="F312" s="53">
        <v>400000</v>
      </c>
      <c r="G312" s="53">
        <v>400000</v>
      </c>
      <c r="H312" s="53">
        <f>H313</f>
        <v>27062.5</v>
      </c>
      <c r="I312" s="53">
        <f t="shared" si="12"/>
        <v>6.765625</v>
      </c>
    </row>
    <row r="313" spans="1:9" ht="14.25">
      <c r="A313" s="38"/>
      <c r="B313" s="64">
        <v>32</v>
      </c>
      <c r="C313" s="39"/>
      <c r="D313" s="39"/>
      <c r="E313" s="48" t="s">
        <v>29</v>
      </c>
      <c r="F313" s="53">
        <v>400000</v>
      </c>
      <c r="G313" s="53">
        <v>400000</v>
      </c>
      <c r="H313" s="53">
        <f>H315+H314</f>
        <v>27062.5</v>
      </c>
      <c r="I313" s="53">
        <f t="shared" si="12"/>
        <v>6.765625</v>
      </c>
    </row>
    <row r="314" spans="1:9" ht="14.25">
      <c r="A314" s="38"/>
      <c r="B314" s="64"/>
      <c r="C314" s="39">
        <v>322</v>
      </c>
      <c r="D314" s="39"/>
      <c r="E314" s="52" t="s">
        <v>31</v>
      </c>
      <c r="F314" s="60">
        <v>400000</v>
      </c>
      <c r="G314" s="60">
        <v>400000</v>
      </c>
      <c r="H314" s="60">
        <v>0</v>
      </c>
      <c r="I314" s="60">
        <f t="shared" si="12"/>
        <v>0</v>
      </c>
    </row>
    <row r="315" spans="1:9" ht="14.25">
      <c r="A315" s="38"/>
      <c r="B315" s="39"/>
      <c r="C315" s="39">
        <v>323</v>
      </c>
      <c r="D315" s="39"/>
      <c r="E315" s="52" t="s">
        <v>32</v>
      </c>
      <c r="F315" s="43">
        <v>400000</v>
      </c>
      <c r="G315" s="43">
        <v>400000</v>
      </c>
      <c r="H315" s="60">
        <v>27062.5</v>
      </c>
      <c r="I315" s="43">
        <f t="shared" si="12"/>
        <v>6.765625</v>
      </c>
    </row>
    <row r="316" spans="1:9" ht="14.25">
      <c r="A316" s="38"/>
      <c r="B316" s="39"/>
      <c r="C316" s="39"/>
      <c r="D316" s="39">
        <v>3239</v>
      </c>
      <c r="E316" s="52" t="s">
        <v>95</v>
      </c>
      <c r="F316" s="43"/>
      <c r="G316" s="43"/>
      <c r="H316" s="60">
        <v>27062.5</v>
      </c>
      <c r="I316" s="43"/>
    </row>
    <row r="317" spans="1:9" ht="18.75" customHeight="1">
      <c r="A317" s="316"/>
      <c r="B317" s="317"/>
      <c r="C317" s="317"/>
      <c r="D317" s="317"/>
      <c r="E317" s="345" t="s">
        <v>255</v>
      </c>
      <c r="F317" s="319">
        <v>150000</v>
      </c>
      <c r="G317" s="319">
        <v>150000</v>
      </c>
      <c r="H317" s="319">
        <f>H318</f>
        <v>51633.82</v>
      </c>
      <c r="I317" s="319">
        <f t="shared" si="12"/>
        <v>34.42254666666666</v>
      </c>
    </row>
    <row r="318" spans="1:9" ht="14.25">
      <c r="A318" s="63">
        <v>3</v>
      </c>
      <c r="B318" s="39"/>
      <c r="C318" s="39"/>
      <c r="D318" s="39"/>
      <c r="E318" s="48" t="s">
        <v>24</v>
      </c>
      <c r="F318" s="53">
        <v>150000</v>
      </c>
      <c r="G318" s="53">
        <v>150000</v>
      </c>
      <c r="H318" s="53">
        <v>51633.82</v>
      </c>
      <c r="I318" s="53">
        <f t="shared" si="12"/>
        <v>34.42254666666666</v>
      </c>
    </row>
    <row r="319" spans="1:9" ht="14.25">
      <c r="A319" s="38"/>
      <c r="B319" s="64">
        <v>38</v>
      </c>
      <c r="C319" s="39"/>
      <c r="D319" s="39"/>
      <c r="E319" s="48" t="s">
        <v>39</v>
      </c>
      <c r="F319" s="53">
        <v>150000</v>
      </c>
      <c r="G319" s="53">
        <v>150000</v>
      </c>
      <c r="H319" s="53">
        <v>51633.82</v>
      </c>
      <c r="I319" s="53">
        <f t="shared" si="12"/>
        <v>34.42254666666666</v>
      </c>
    </row>
    <row r="320" spans="1:9" ht="14.25">
      <c r="A320" s="38"/>
      <c r="B320" s="39"/>
      <c r="C320" s="39">
        <v>381</v>
      </c>
      <c r="D320" s="39"/>
      <c r="E320" s="52" t="s">
        <v>40</v>
      </c>
      <c r="F320" s="43">
        <v>150000</v>
      </c>
      <c r="G320" s="43">
        <v>150000</v>
      </c>
      <c r="H320" s="60">
        <v>51633.82</v>
      </c>
      <c r="I320" s="43">
        <f t="shared" si="12"/>
        <v>34.42254666666666</v>
      </c>
    </row>
    <row r="321" spans="1:9" ht="14.25">
      <c r="A321" s="38"/>
      <c r="B321" s="39"/>
      <c r="C321" s="39"/>
      <c r="D321" s="39">
        <v>3811</v>
      </c>
      <c r="E321" s="52" t="s">
        <v>104</v>
      </c>
      <c r="F321" s="43"/>
      <c r="G321" s="43"/>
      <c r="H321" s="43">
        <v>51633.82</v>
      </c>
      <c r="I321" s="43"/>
    </row>
    <row r="322" spans="1:9" s="476" customFormat="1" ht="14.25">
      <c r="A322" s="472"/>
      <c r="B322" s="473"/>
      <c r="C322" s="473"/>
      <c r="D322" s="473"/>
      <c r="E322" s="474" t="s">
        <v>315</v>
      </c>
      <c r="F322" s="475">
        <v>100000</v>
      </c>
      <c r="G322" s="475">
        <v>100000</v>
      </c>
      <c r="H322" s="475">
        <v>0</v>
      </c>
      <c r="I322" s="475">
        <f t="shared" si="12"/>
        <v>0</v>
      </c>
    </row>
    <row r="323" spans="1:9" s="29" customFormat="1" ht="14.25">
      <c r="A323" s="63">
        <v>4</v>
      </c>
      <c r="B323" s="64"/>
      <c r="C323" s="64"/>
      <c r="D323" s="64"/>
      <c r="E323" s="48" t="s">
        <v>316</v>
      </c>
      <c r="F323" s="53">
        <v>100000</v>
      </c>
      <c r="G323" s="53">
        <v>100000</v>
      </c>
      <c r="H323" s="53">
        <v>0</v>
      </c>
      <c r="I323" s="53">
        <f t="shared" si="12"/>
        <v>0</v>
      </c>
    </row>
    <row r="324" spans="1:9" s="29" customFormat="1" ht="14.25">
      <c r="A324" s="63"/>
      <c r="B324" s="321">
        <v>41</v>
      </c>
      <c r="C324" s="321"/>
      <c r="D324" s="64"/>
      <c r="E324" s="48" t="s">
        <v>43</v>
      </c>
      <c r="F324" s="53">
        <v>100000</v>
      </c>
      <c r="G324" s="53">
        <v>100000</v>
      </c>
      <c r="H324" s="53">
        <v>0</v>
      </c>
      <c r="I324" s="53">
        <f t="shared" si="12"/>
        <v>0</v>
      </c>
    </row>
    <row r="325" spans="1:9" ht="14.25">
      <c r="A325" s="320"/>
      <c r="B325" s="322"/>
      <c r="C325" s="322">
        <v>411</v>
      </c>
      <c r="D325" s="322"/>
      <c r="E325" s="323" t="s">
        <v>44</v>
      </c>
      <c r="F325" s="43">
        <v>100000</v>
      </c>
      <c r="G325" s="43">
        <v>100000</v>
      </c>
      <c r="H325" s="43">
        <v>0</v>
      </c>
      <c r="I325" s="43">
        <f t="shared" si="12"/>
        <v>0</v>
      </c>
    </row>
    <row r="326" spans="1:9" s="481" customFormat="1" ht="14.25">
      <c r="A326" s="506"/>
      <c r="B326" s="479"/>
      <c r="C326" s="479"/>
      <c r="D326" s="479"/>
      <c r="E326" s="507" t="s">
        <v>317</v>
      </c>
      <c r="F326" s="501">
        <v>33700</v>
      </c>
      <c r="G326" s="480">
        <v>33700</v>
      </c>
      <c r="H326" s="480">
        <v>0</v>
      </c>
      <c r="I326" s="480">
        <f t="shared" si="12"/>
        <v>0</v>
      </c>
    </row>
    <row r="327" spans="1:9" s="29" customFormat="1" ht="14.25">
      <c r="A327" s="284">
        <v>4</v>
      </c>
      <c r="B327" s="478"/>
      <c r="C327" s="478"/>
      <c r="D327" s="478"/>
      <c r="E327" s="228" t="s">
        <v>42</v>
      </c>
      <c r="F327" s="502">
        <v>33700</v>
      </c>
      <c r="G327" s="53">
        <v>33700</v>
      </c>
      <c r="H327" s="53">
        <v>0</v>
      </c>
      <c r="I327" s="53">
        <f t="shared" si="12"/>
        <v>0</v>
      </c>
    </row>
    <row r="328" spans="1:9" s="29" customFormat="1" ht="14.25">
      <c r="A328" s="284"/>
      <c r="B328" s="478">
        <v>42</v>
      </c>
      <c r="C328" s="478"/>
      <c r="D328" s="478"/>
      <c r="E328" s="228" t="s">
        <v>318</v>
      </c>
      <c r="F328" s="502">
        <v>33700</v>
      </c>
      <c r="G328" s="53">
        <v>33700</v>
      </c>
      <c r="H328" s="53">
        <v>0</v>
      </c>
      <c r="I328" s="53">
        <f t="shared" si="12"/>
        <v>0</v>
      </c>
    </row>
    <row r="329" spans="1:9" ht="14.25">
      <c r="A329" s="285"/>
      <c r="B329" s="327"/>
      <c r="C329" s="482">
        <v>426</v>
      </c>
      <c r="D329" s="327"/>
      <c r="E329" s="229" t="s">
        <v>48</v>
      </c>
      <c r="F329" s="503">
        <v>33700</v>
      </c>
      <c r="G329" s="43">
        <v>33700</v>
      </c>
      <c r="H329" s="43">
        <v>0</v>
      </c>
      <c r="I329" s="43">
        <f t="shared" si="12"/>
        <v>0</v>
      </c>
    </row>
    <row r="330" spans="1:9" ht="21.75" customHeight="1">
      <c r="A330" s="504"/>
      <c r="B330" s="477"/>
      <c r="C330" s="477"/>
      <c r="D330" s="477"/>
      <c r="E330" s="505" t="s">
        <v>251</v>
      </c>
      <c r="F330" s="315">
        <v>565000</v>
      </c>
      <c r="G330" s="315">
        <v>565000</v>
      </c>
      <c r="H330" s="315">
        <f>H331</f>
        <v>132631.39</v>
      </c>
      <c r="I330" s="315">
        <f aca="true" t="shared" si="13" ref="I330:I390">H330/G330*100</f>
        <v>23.474582300884958</v>
      </c>
    </row>
    <row r="331" spans="1:9" ht="26.25" customHeight="1">
      <c r="A331" s="347"/>
      <c r="B331" s="348"/>
      <c r="C331" s="348"/>
      <c r="D331" s="348"/>
      <c r="E331" s="346" t="s">
        <v>252</v>
      </c>
      <c r="F331" s="349">
        <v>565000</v>
      </c>
      <c r="G331" s="349">
        <v>565000</v>
      </c>
      <c r="H331" s="349">
        <f>H332</f>
        <v>132631.39</v>
      </c>
      <c r="I331" s="349">
        <f t="shared" si="13"/>
        <v>23.474582300884958</v>
      </c>
    </row>
    <row r="332" spans="1:9" ht="14.25">
      <c r="A332" s="63">
        <v>3</v>
      </c>
      <c r="B332" s="39"/>
      <c r="C332" s="39"/>
      <c r="D332" s="39"/>
      <c r="E332" s="48" t="s">
        <v>24</v>
      </c>
      <c r="F332" s="53">
        <v>565000</v>
      </c>
      <c r="G332" s="53">
        <v>565000</v>
      </c>
      <c r="H332" s="53">
        <f>SUM(H333+H340+H343)</f>
        <v>132631.39</v>
      </c>
      <c r="I332" s="53">
        <f t="shared" si="13"/>
        <v>23.474582300884958</v>
      </c>
    </row>
    <row r="333" spans="1:9" ht="14.25">
      <c r="A333" s="38"/>
      <c r="B333" s="64">
        <v>32</v>
      </c>
      <c r="C333" s="39"/>
      <c r="D333" s="39"/>
      <c r="E333" s="48" t="s">
        <v>29</v>
      </c>
      <c r="F333" s="53">
        <v>45000</v>
      </c>
      <c r="G333" s="53">
        <v>45000</v>
      </c>
      <c r="H333" s="53">
        <f>SUM(H334+H336+H339)</f>
        <v>11866.24</v>
      </c>
      <c r="I333" s="53">
        <f t="shared" si="13"/>
        <v>26.369422222222223</v>
      </c>
    </row>
    <row r="334" spans="1:9" ht="14.25">
      <c r="A334" s="38"/>
      <c r="B334" s="64"/>
      <c r="C334" s="39">
        <v>322</v>
      </c>
      <c r="D334" s="39"/>
      <c r="E334" s="52" t="s">
        <v>31</v>
      </c>
      <c r="F334" s="60">
        <v>25000</v>
      </c>
      <c r="G334" s="60">
        <v>25000</v>
      </c>
      <c r="H334" s="60">
        <f>H335</f>
        <v>8181</v>
      </c>
      <c r="I334" s="60">
        <f t="shared" si="13"/>
        <v>32.724</v>
      </c>
    </row>
    <row r="335" spans="1:9" ht="14.25">
      <c r="A335" s="38"/>
      <c r="B335" s="64"/>
      <c r="C335" s="39"/>
      <c r="D335" s="39">
        <v>3223</v>
      </c>
      <c r="E335" s="52" t="s">
        <v>87</v>
      </c>
      <c r="F335" s="60"/>
      <c r="G335" s="60"/>
      <c r="H335" s="60">
        <v>8181</v>
      </c>
      <c r="I335" s="53"/>
    </row>
    <row r="336" spans="1:9" ht="14.25">
      <c r="A336" s="38"/>
      <c r="B336" s="39"/>
      <c r="C336" s="39">
        <v>323</v>
      </c>
      <c r="D336" s="39"/>
      <c r="E336" s="52" t="s">
        <v>32</v>
      </c>
      <c r="F336" s="43">
        <v>15000</v>
      </c>
      <c r="G336" s="43">
        <v>15000</v>
      </c>
      <c r="H336" s="60">
        <f>SUM(H337:H338)</f>
        <v>3685.2400000000002</v>
      </c>
      <c r="I336" s="43">
        <f t="shared" si="13"/>
        <v>24.56826666666667</v>
      </c>
    </row>
    <row r="337" spans="1:9" ht="14.25">
      <c r="A337" s="38"/>
      <c r="B337" s="39"/>
      <c r="C337" s="39"/>
      <c r="D337" s="39">
        <v>3231</v>
      </c>
      <c r="E337" s="52" t="s">
        <v>89</v>
      </c>
      <c r="F337" s="43">
        <v>0</v>
      </c>
      <c r="G337" s="43">
        <v>0</v>
      </c>
      <c r="H337" s="43">
        <v>3296.51</v>
      </c>
      <c r="I337" s="43"/>
    </row>
    <row r="338" spans="1:9" ht="14.25">
      <c r="A338" s="38"/>
      <c r="B338" s="39"/>
      <c r="C338" s="39"/>
      <c r="D338" s="39">
        <v>3234</v>
      </c>
      <c r="E338" s="52" t="s">
        <v>92</v>
      </c>
      <c r="F338" s="43"/>
      <c r="G338" s="43"/>
      <c r="H338" s="43">
        <v>388.73</v>
      </c>
      <c r="I338" s="43"/>
    </row>
    <row r="339" spans="1:9" ht="14.25">
      <c r="A339" s="38"/>
      <c r="B339" s="39"/>
      <c r="C339" s="39">
        <v>329</v>
      </c>
      <c r="D339" s="39"/>
      <c r="E339" s="52" t="s">
        <v>34</v>
      </c>
      <c r="F339" s="43">
        <v>5000</v>
      </c>
      <c r="G339" s="43">
        <v>5000</v>
      </c>
      <c r="H339" s="43">
        <v>0</v>
      </c>
      <c r="I339" s="43">
        <f t="shared" si="13"/>
        <v>0</v>
      </c>
    </row>
    <row r="340" spans="1:9" ht="14.25">
      <c r="A340" s="38"/>
      <c r="B340" s="64">
        <v>35</v>
      </c>
      <c r="C340" s="39"/>
      <c r="D340" s="39"/>
      <c r="E340" s="48" t="s">
        <v>117</v>
      </c>
      <c r="F340" s="53">
        <v>350000</v>
      </c>
      <c r="G340" s="53">
        <v>350000</v>
      </c>
      <c r="H340" s="53">
        <v>48225.15</v>
      </c>
      <c r="I340" s="53">
        <f t="shared" si="13"/>
        <v>13.778614285714285</v>
      </c>
    </row>
    <row r="341" spans="1:9" ht="14.25">
      <c r="A341" s="38"/>
      <c r="B341" s="39"/>
      <c r="C341" s="39">
        <v>351</v>
      </c>
      <c r="D341" s="39"/>
      <c r="E341" s="52" t="s">
        <v>116</v>
      </c>
      <c r="F341" s="43">
        <v>350000</v>
      </c>
      <c r="G341" s="43">
        <v>350000</v>
      </c>
      <c r="H341" s="43">
        <v>48225.15</v>
      </c>
      <c r="I341" s="43">
        <f t="shared" si="13"/>
        <v>13.778614285714285</v>
      </c>
    </row>
    <row r="342" spans="1:9" ht="14.25">
      <c r="A342" s="38"/>
      <c r="B342" s="39"/>
      <c r="C342" s="39"/>
      <c r="D342" s="39">
        <v>3512</v>
      </c>
      <c r="E342" s="52" t="s">
        <v>116</v>
      </c>
      <c r="F342" s="43"/>
      <c r="G342" s="43"/>
      <c r="H342" s="43">
        <v>48225.15</v>
      </c>
      <c r="I342" s="43"/>
    </row>
    <row r="343" spans="1:9" ht="14.25">
      <c r="A343" s="38"/>
      <c r="B343" s="64">
        <v>37</v>
      </c>
      <c r="C343" s="39"/>
      <c r="D343" s="39"/>
      <c r="E343" s="48" t="s">
        <v>164</v>
      </c>
      <c r="F343" s="53">
        <v>170000</v>
      </c>
      <c r="G343" s="53">
        <v>170000</v>
      </c>
      <c r="H343" s="53">
        <v>72540</v>
      </c>
      <c r="I343" s="53">
        <f t="shared" si="13"/>
        <v>42.67058823529412</v>
      </c>
    </row>
    <row r="344" spans="1:9" ht="27">
      <c r="A344" s="38"/>
      <c r="B344" s="39"/>
      <c r="C344" s="39">
        <v>372</v>
      </c>
      <c r="D344" s="39"/>
      <c r="E344" s="52" t="s">
        <v>37</v>
      </c>
      <c r="F344" s="43">
        <v>170000</v>
      </c>
      <c r="G344" s="43">
        <v>170000</v>
      </c>
      <c r="H344" s="43">
        <v>72540</v>
      </c>
      <c r="I344" s="43">
        <f t="shared" si="13"/>
        <v>42.67058823529412</v>
      </c>
    </row>
    <row r="345" spans="1:9" ht="14.25">
      <c r="A345" s="38"/>
      <c r="B345" s="39"/>
      <c r="C345" s="39"/>
      <c r="D345" s="39">
        <v>3722</v>
      </c>
      <c r="E345" s="52" t="s">
        <v>120</v>
      </c>
      <c r="F345" s="43"/>
      <c r="G345" s="43"/>
      <c r="H345" s="43">
        <v>72540</v>
      </c>
      <c r="I345" s="43"/>
    </row>
    <row r="346" spans="1:9" ht="28.5" customHeight="1">
      <c r="A346" s="341"/>
      <c r="B346" s="342"/>
      <c r="C346" s="342"/>
      <c r="D346" s="342"/>
      <c r="E346" s="314" t="s">
        <v>249</v>
      </c>
      <c r="F346" s="315">
        <f>F347+F351+F355</f>
        <v>54000</v>
      </c>
      <c r="G346" s="315">
        <v>54000</v>
      </c>
      <c r="H346" s="315">
        <f>H347+H351+H355</f>
        <v>875</v>
      </c>
      <c r="I346" s="315">
        <f t="shared" si="13"/>
        <v>1.6203703703703702</v>
      </c>
    </row>
    <row r="347" spans="1:9" ht="14.25">
      <c r="A347" s="350"/>
      <c r="B347" s="348"/>
      <c r="C347" s="348"/>
      <c r="D347" s="348"/>
      <c r="E347" s="346" t="s">
        <v>281</v>
      </c>
      <c r="F347" s="349">
        <v>40000</v>
      </c>
      <c r="G347" s="349">
        <v>40000</v>
      </c>
      <c r="H347" s="349">
        <f>H348</f>
        <v>0</v>
      </c>
      <c r="I347" s="349">
        <f t="shared" si="13"/>
        <v>0</v>
      </c>
    </row>
    <row r="348" spans="1:9" ht="14.25">
      <c r="A348" s="63">
        <v>3</v>
      </c>
      <c r="B348" s="39"/>
      <c r="C348" s="39"/>
      <c r="D348" s="39"/>
      <c r="E348" s="48" t="s">
        <v>24</v>
      </c>
      <c r="F348" s="53">
        <v>40000</v>
      </c>
      <c r="G348" s="53">
        <v>40000</v>
      </c>
      <c r="H348" s="500">
        <f>H349</f>
        <v>0</v>
      </c>
      <c r="I348" s="53">
        <f t="shared" si="13"/>
        <v>0</v>
      </c>
    </row>
    <row r="349" spans="1:9" ht="14.25">
      <c r="A349" s="38"/>
      <c r="B349" s="64">
        <v>32</v>
      </c>
      <c r="C349" s="39"/>
      <c r="D349" s="39"/>
      <c r="E349" s="48" t="s">
        <v>29</v>
      </c>
      <c r="F349" s="53">
        <v>40000</v>
      </c>
      <c r="G349" s="53">
        <v>40000</v>
      </c>
      <c r="H349" s="53">
        <f>H350</f>
        <v>0</v>
      </c>
      <c r="I349" s="53">
        <f t="shared" si="13"/>
        <v>0</v>
      </c>
    </row>
    <row r="350" spans="1:9" ht="14.25">
      <c r="A350" s="38"/>
      <c r="B350" s="39"/>
      <c r="C350" s="39">
        <v>329</v>
      </c>
      <c r="D350" s="39"/>
      <c r="E350" s="52" t="s">
        <v>34</v>
      </c>
      <c r="F350" s="43">
        <v>40000</v>
      </c>
      <c r="G350" s="43">
        <v>40000</v>
      </c>
      <c r="H350" s="60">
        <v>0</v>
      </c>
      <c r="I350" s="43">
        <f t="shared" si="13"/>
        <v>0</v>
      </c>
    </row>
    <row r="351" spans="1:9" ht="27">
      <c r="A351" s="347"/>
      <c r="B351" s="348"/>
      <c r="C351" s="348"/>
      <c r="D351" s="348"/>
      <c r="E351" s="346" t="s">
        <v>250</v>
      </c>
      <c r="F351" s="349">
        <v>10000</v>
      </c>
      <c r="G351" s="349">
        <v>10000</v>
      </c>
      <c r="H351" s="349">
        <v>0</v>
      </c>
      <c r="I351" s="349">
        <f t="shared" si="13"/>
        <v>0</v>
      </c>
    </row>
    <row r="352" spans="1:9" ht="14.25">
      <c r="A352" s="63">
        <v>3</v>
      </c>
      <c r="B352" s="39"/>
      <c r="C352" s="39"/>
      <c r="D352" s="39"/>
      <c r="E352" s="48" t="s">
        <v>24</v>
      </c>
      <c r="F352" s="53">
        <v>10000</v>
      </c>
      <c r="G352" s="53">
        <v>10000</v>
      </c>
      <c r="H352" s="53">
        <v>0</v>
      </c>
      <c r="I352" s="53">
        <f t="shared" si="13"/>
        <v>0</v>
      </c>
    </row>
    <row r="353" spans="1:9" ht="14.25">
      <c r="A353" s="38"/>
      <c r="B353" s="64">
        <v>36</v>
      </c>
      <c r="C353" s="39"/>
      <c r="D353" s="39"/>
      <c r="E353" s="48" t="s">
        <v>29</v>
      </c>
      <c r="F353" s="53">
        <v>10000</v>
      </c>
      <c r="G353" s="53">
        <v>10000</v>
      </c>
      <c r="H353" s="53">
        <f>H354</f>
        <v>0</v>
      </c>
      <c r="I353" s="53">
        <f t="shared" si="13"/>
        <v>0</v>
      </c>
    </row>
    <row r="354" spans="1:9" ht="14.25">
      <c r="A354" s="38"/>
      <c r="B354" s="39"/>
      <c r="C354" s="39">
        <v>366</v>
      </c>
      <c r="D354" s="39"/>
      <c r="E354" s="52" t="s">
        <v>208</v>
      </c>
      <c r="F354" s="43">
        <v>10000</v>
      </c>
      <c r="G354" s="43">
        <v>10000</v>
      </c>
      <c r="H354" s="60">
        <v>0</v>
      </c>
      <c r="I354" s="43">
        <f t="shared" si="13"/>
        <v>0</v>
      </c>
    </row>
    <row r="355" spans="1:9" ht="27">
      <c r="A355" s="350"/>
      <c r="B355" s="348"/>
      <c r="C355" s="348"/>
      <c r="D355" s="348"/>
      <c r="E355" s="346" t="s">
        <v>248</v>
      </c>
      <c r="F355" s="349">
        <f>F356</f>
        <v>4000</v>
      </c>
      <c r="G355" s="349">
        <f>G356</f>
        <v>4000</v>
      </c>
      <c r="H355" s="349">
        <f>H356</f>
        <v>875</v>
      </c>
      <c r="I355" s="349">
        <f t="shared" si="13"/>
        <v>21.875</v>
      </c>
    </row>
    <row r="356" spans="1:9" ht="14.25">
      <c r="A356" s="63">
        <v>3</v>
      </c>
      <c r="B356" s="39"/>
      <c r="C356" s="39"/>
      <c r="D356" s="39"/>
      <c r="E356" s="48" t="s">
        <v>24</v>
      </c>
      <c r="F356" s="53">
        <f>F357</f>
        <v>4000</v>
      </c>
      <c r="G356" s="53">
        <f>G357</f>
        <v>4000</v>
      </c>
      <c r="H356" s="53">
        <v>875</v>
      </c>
      <c r="I356" s="53">
        <f t="shared" si="13"/>
        <v>21.875</v>
      </c>
    </row>
    <row r="357" spans="1:9" ht="14.25">
      <c r="A357" s="38"/>
      <c r="B357" s="64">
        <v>37</v>
      </c>
      <c r="C357" s="39"/>
      <c r="D357" s="39"/>
      <c r="E357" s="48" t="s">
        <v>164</v>
      </c>
      <c r="F357" s="53">
        <f>F358</f>
        <v>4000</v>
      </c>
      <c r="G357" s="53">
        <f>G358</f>
        <v>4000</v>
      </c>
      <c r="H357" s="53">
        <f>H358</f>
        <v>875</v>
      </c>
      <c r="I357" s="53">
        <f t="shared" si="13"/>
        <v>21.875</v>
      </c>
    </row>
    <row r="358" spans="1:9" ht="14.25">
      <c r="A358" s="38"/>
      <c r="B358" s="39"/>
      <c r="C358" s="39">
        <v>372</v>
      </c>
      <c r="D358" s="39"/>
      <c r="E358" s="52" t="s">
        <v>38</v>
      </c>
      <c r="F358" s="43">
        <v>4000</v>
      </c>
      <c r="G358" s="43">
        <v>4000</v>
      </c>
      <c r="H358" s="60">
        <v>875</v>
      </c>
      <c r="I358" s="43">
        <f t="shared" si="13"/>
        <v>21.875</v>
      </c>
    </row>
    <row r="359" spans="1:9" ht="23.25" customHeight="1">
      <c r="A359" s="341"/>
      <c r="B359" s="342"/>
      <c r="C359" s="342"/>
      <c r="D359" s="342"/>
      <c r="E359" s="314" t="s">
        <v>247</v>
      </c>
      <c r="F359" s="315">
        <f>F360+F365+F369+F374+F382</f>
        <v>76000</v>
      </c>
      <c r="G359" s="315">
        <f>G360+G365+G369+G374+G382</f>
        <v>76000</v>
      </c>
      <c r="H359" s="315">
        <f>H360+H365+H369+H374+H382</f>
        <v>46617.380000000005</v>
      </c>
      <c r="I359" s="315">
        <f t="shared" si="13"/>
        <v>61.33865789473685</v>
      </c>
    </row>
    <row r="360" spans="1:9" ht="18.75" customHeight="1">
      <c r="A360" s="347"/>
      <c r="B360" s="348"/>
      <c r="C360" s="348"/>
      <c r="D360" s="348"/>
      <c r="E360" s="346" t="s">
        <v>246</v>
      </c>
      <c r="F360" s="349">
        <f aca="true" t="shared" si="14" ref="F360:H362">F361</f>
        <v>5000</v>
      </c>
      <c r="G360" s="349">
        <f t="shared" si="14"/>
        <v>5000</v>
      </c>
      <c r="H360" s="349">
        <f t="shared" si="14"/>
        <v>18199.98</v>
      </c>
      <c r="I360" s="349">
        <f t="shared" si="13"/>
        <v>363.9996</v>
      </c>
    </row>
    <row r="361" spans="1:9" ht="14.25">
      <c r="A361" s="63">
        <v>3</v>
      </c>
      <c r="B361" s="39"/>
      <c r="C361" s="39"/>
      <c r="D361" s="39"/>
      <c r="E361" s="48" t="s">
        <v>24</v>
      </c>
      <c r="F361" s="53">
        <f t="shared" si="14"/>
        <v>5000</v>
      </c>
      <c r="G361" s="53">
        <f t="shared" si="14"/>
        <v>5000</v>
      </c>
      <c r="H361" s="53">
        <f t="shared" si="14"/>
        <v>18199.98</v>
      </c>
      <c r="I361" s="53">
        <f t="shared" si="13"/>
        <v>363.9996</v>
      </c>
    </row>
    <row r="362" spans="1:9" ht="14.25">
      <c r="A362" s="38"/>
      <c r="B362" s="64">
        <v>37</v>
      </c>
      <c r="C362" s="39"/>
      <c r="D362" s="39"/>
      <c r="E362" s="48" t="s">
        <v>164</v>
      </c>
      <c r="F362" s="53">
        <f t="shared" si="14"/>
        <v>5000</v>
      </c>
      <c r="G362" s="53">
        <f t="shared" si="14"/>
        <v>5000</v>
      </c>
      <c r="H362" s="53">
        <f t="shared" si="14"/>
        <v>18199.98</v>
      </c>
      <c r="I362" s="53">
        <f t="shared" si="13"/>
        <v>363.9996</v>
      </c>
    </row>
    <row r="363" spans="1:9" ht="14.25">
      <c r="A363" s="38"/>
      <c r="B363" s="39"/>
      <c r="C363" s="39">
        <v>372</v>
      </c>
      <c r="D363" s="39"/>
      <c r="E363" s="52" t="s">
        <v>38</v>
      </c>
      <c r="F363" s="43">
        <v>5000</v>
      </c>
      <c r="G363" s="43">
        <v>5000</v>
      </c>
      <c r="H363" s="60">
        <v>18199.98</v>
      </c>
      <c r="I363" s="43">
        <f t="shared" si="13"/>
        <v>363.9996</v>
      </c>
    </row>
    <row r="364" spans="1:9" ht="14.25">
      <c r="A364" s="38"/>
      <c r="B364" s="39"/>
      <c r="C364" s="39"/>
      <c r="D364" s="39">
        <v>3721</v>
      </c>
      <c r="E364" s="52" t="s">
        <v>350</v>
      </c>
      <c r="F364" s="43"/>
      <c r="G364" s="43"/>
      <c r="H364" s="60">
        <v>18199.98</v>
      </c>
      <c r="I364" s="43"/>
    </row>
    <row r="365" spans="1:9" ht="27.75" customHeight="1">
      <c r="A365" s="350"/>
      <c r="B365" s="348"/>
      <c r="C365" s="348"/>
      <c r="D365" s="348"/>
      <c r="E365" s="346" t="s">
        <v>245</v>
      </c>
      <c r="F365" s="349">
        <f aca="true" t="shared" si="15" ref="F365:H367">F366</f>
        <v>7000</v>
      </c>
      <c r="G365" s="349">
        <f t="shared" si="15"/>
        <v>7000</v>
      </c>
      <c r="H365" s="349">
        <f t="shared" si="15"/>
        <v>0</v>
      </c>
      <c r="I365" s="349">
        <f t="shared" si="13"/>
        <v>0</v>
      </c>
    </row>
    <row r="366" spans="1:9" ht="14.25">
      <c r="A366" s="63">
        <v>3</v>
      </c>
      <c r="B366" s="39"/>
      <c r="C366" s="39"/>
      <c r="D366" s="39"/>
      <c r="E366" s="48" t="s">
        <v>24</v>
      </c>
      <c r="F366" s="53">
        <f t="shared" si="15"/>
        <v>7000</v>
      </c>
      <c r="G366" s="53">
        <f t="shared" si="15"/>
        <v>7000</v>
      </c>
      <c r="H366" s="53">
        <f t="shared" si="15"/>
        <v>0</v>
      </c>
      <c r="I366" s="53">
        <f t="shared" si="13"/>
        <v>0</v>
      </c>
    </row>
    <row r="367" spans="1:9" ht="14.25">
      <c r="A367" s="38"/>
      <c r="B367" s="64">
        <v>37</v>
      </c>
      <c r="C367" s="39"/>
      <c r="D367" s="39"/>
      <c r="E367" s="48" t="s">
        <v>164</v>
      </c>
      <c r="F367" s="53">
        <f t="shared" si="15"/>
        <v>7000</v>
      </c>
      <c r="G367" s="53">
        <f t="shared" si="15"/>
        <v>7000</v>
      </c>
      <c r="H367" s="53">
        <f t="shared" si="15"/>
        <v>0</v>
      </c>
      <c r="I367" s="53">
        <f t="shared" si="13"/>
        <v>0</v>
      </c>
    </row>
    <row r="368" spans="1:9" ht="27">
      <c r="A368" s="38"/>
      <c r="B368" s="39"/>
      <c r="C368" s="39">
        <v>372</v>
      </c>
      <c r="D368" s="39"/>
      <c r="E368" s="52" t="s">
        <v>37</v>
      </c>
      <c r="F368" s="43">
        <v>7000</v>
      </c>
      <c r="G368" s="43">
        <v>7000</v>
      </c>
      <c r="H368" s="60">
        <v>0</v>
      </c>
      <c r="I368" s="43">
        <f t="shared" si="13"/>
        <v>0</v>
      </c>
    </row>
    <row r="369" spans="1:9" ht="17.25" customHeight="1">
      <c r="A369" s="347"/>
      <c r="B369" s="348"/>
      <c r="C369" s="348"/>
      <c r="D369" s="348"/>
      <c r="E369" s="346" t="s">
        <v>244</v>
      </c>
      <c r="F369" s="349">
        <f aca="true" t="shared" si="16" ref="F369:H371">F370</f>
        <v>20000</v>
      </c>
      <c r="G369" s="349">
        <f t="shared" si="16"/>
        <v>20000</v>
      </c>
      <c r="H369" s="349">
        <f t="shared" si="16"/>
        <v>3000</v>
      </c>
      <c r="I369" s="349">
        <f t="shared" si="13"/>
        <v>15</v>
      </c>
    </row>
    <row r="370" spans="1:9" ht="14.25">
      <c r="A370" s="63">
        <v>3</v>
      </c>
      <c r="B370" s="39"/>
      <c r="C370" s="39"/>
      <c r="D370" s="39"/>
      <c r="E370" s="48" t="s">
        <v>24</v>
      </c>
      <c r="F370" s="53">
        <f t="shared" si="16"/>
        <v>20000</v>
      </c>
      <c r="G370" s="53">
        <f t="shared" si="16"/>
        <v>20000</v>
      </c>
      <c r="H370" s="53">
        <f t="shared" si="16"/>
        <v>3000</v>
      </c>
      <c r="I370" s="53">
        <f t="shared" si="13"/>
        <v>15</v>
      </c>
    </row>
    <row r="371" spans="1:9" ht="14.25">
      <c r="A371" s="38"/>
      <c r="B371" s="64">
        <v>37</v>
      </c>
      <c r="C371" s="39"/>
      <c r="D371" s="39"/>
      <c r="E371" s="48" t="s">
        <v>164</v>
      </c>
      <c r="F371" s="53">
        <f t="shared" si="16"/>
        <v>20000</v>
      </c>
      <c r="G371" s="53">
        <f t="shared" si="16"/>
        <v>20000</v>
      </c>
      <c r="H371" s="53">
        <f t="shared" si="16"/>
        <v>3000</v>
      </c>
      <c r="I371" s="53">
        <f t="shared" si="13"/>
        <v>15</v>
      </c>
    </row>
    <row r="372" spans="1:9" ht="27">
      <c r="A372" s="38"/>
      <c r="B372" s="39"/>
      <c r="C372" s="39">
        <v>372</v>
      </c>
      <c r="D372" s="39"/>
      <c r="E372" s="52" t="s">
        <v>37</v>
      </c>
      <c r="F372" s="43">
        <v>20000</v>
      </c>
      <c r="G372" s="43">
        <v>20000</v>
      </c>
      <c r="H372" s="60">
        <v>3000</v>
      </c>
      <c r="I372" s="43">
        <f t="shared" si="13"/>
        <v>15</v>
      </c>
    </row>
    <row r="373" spans="1:9" ht="14.25">
      <c r="A373" s="38"/>
      <c r="B373" s="39"/>
      <c r="C373" s="39"/>
      <c r="D373" s="39">
        <v>3721</v>
      </c>
      <c r="E373" s="52" t="s">
        <v>103</v>
      </c>
      <c r="F373" s="43"/>
      <c r="G373" s="43"/>
      <c r="H373" s="43">
        <v>3000</v>
      </c>
      <c r="I373" s="43"/>
    </row>
    <row r="374" spans="1:9" ht="31.5" customHeight="1">
      <c r="A374" s="347"/>
      <c r="B374" s="348"/>
      <c r="C374" s="348"/>
      <c r="D374" s="348"/>
      <c r="E374" s="346" t="s">
        <v>243</v>
      </c>
      <c r="F374" s="349">
        <v>34000</v>
      </c>
      <c r="G374" s="349">
        <v>34000</v>
      </c>
      <c r="H374" s="349">
        <f>H375</f>
        <v>25417.4</v>
      </c>
      <c r="I374" s="349">
        <f t="shared" si="13"/>
        <v>74.75705882352942</v>
      </c>
    </row>
    <row r="375" spans="1:9" ht="14.25">
      <c r="A375" s="63">
        <v>3</v>
      </c>
      <c r="B375" s="39"/>
      <c r="C375" s="39"/>
      <c r="D375" s="39"/>
      <c r="E375" s="48" t="s">
        <v>24</v>
      </c>
      <c r="F375" s="53">
        <v>34000</v>
      </c>
      <c r="G375" s="53">
        <v>34000</v>
      </c>
      <c r="H375" s="53">
        <f>H379+H376</f>
        <v>25417.4</v>
      </c>
      <c r="I375" s="53">
        <f t="shared" si="13"/>
        <v>74.75705882352942</v>
      </c>
    </row>
    <row r="376" spans="1:9" ht="14.25">
      <c r="A376" s="63"/>
      <c r="B376" s="64">
        <v>37</v>
      </c>
      <c r="C376" s="39"/>
      <c r="D376" s="39"/>
      <c r="E376" s="48" t="s">
        <v>164</v>
      </c>
      <c r="F376" s="53">
        <v>18000</v>
      </c>
      <c r="G376" s="53">
        <v>18000</v>
      </c>
      <c r="H376" s="53">
        <f>H377</f>
        <v>8417.4</v>
      </c>
      <c r="I376" s="53">
        <f t="shared" si="13"/>
        <v>46.76333333333333</v>
      </c>
    </row>
    <row r="377" spans="1:9" ht="27">
      <c r="A377" s="63"/>
      <c r="B377" s="39"/>
      <c r="C377" s="39">
        <v>372</v>
      </c>
      <c r="D377" s="39"/>
      <c r="E377" s="52" t="s">
        <v>37</v>
      </c>
      <c r="F377" s="60">
        <v>18000</v>
      </c>
      <c r="G377" s="60">
        <v>18000</v>
      </c>
      <c r="H377" s="60">
        <v>8417.4</v>
      </c>
      <c r="I377" s="60">
        <f t="shared" si="13"/>
        <v>46.76333333333333</v>
      </c>
    </row>
    <row r="378" spans="1:9" ht="14.25">
      <c r="A378" s="63"/>
      <c r="B378" s="39"/>
      <c r="C378" s="39"/>
      <c r="D378" s="39">
        <v>3722</v>
      </c>
      <c r="E378" s="52" t="s">
        <v>120</v>
      </c>
      <c r="F378" s="60"/>
      <c r="G378" s="60"/>
      <c r="H378" s="60">
        <v>8417.4</v>
      </c>
      <c r="I378" s="53"/>
    </row>
    <row r="379" spans="1:9" ht="14.25">
      <c r="A379" s="38"/>
      <c r="B379" s="64">
        <v>38</v>
      </c>
      <c r="C379" s="39"/>
      <c r="D379" s="39"/>
      <c r="E379" s="48" t="s">
        <v>39</v>
      </c>
      <c r="F379" s="53">
        <v>16000</v>
      </c>
      <c r="G379" s="53">
        <v>16000</v>
      </c>
      <c r="H379" s="53">
        <v>17000</v>
      </c>
      <c r="I379" s="53">
        <f t="shared" si="13"/>
        <v>106.25</v>
      </c>
    </row>
    <row r="380" spans="1:9" ht="14.25">
      <c r="A380" s="38"/>
      <c r="B380" s="39"/>
      <c r="C380" s="39">
        <v>381</v>
      </c>
      <c r="D380" s="39"/>
      <c r="E380" s="52" t="s">
        <v>40</v>
      </c>
      <c r="F380" s="43">
        <v>16000</v>
      </c>
      <c r="G380" s="43">
        <v>16000</v>
      </c>
      <c r="H380" s="43">
        <v>17000</v>
      </c>
      <c r="I380" s="43">
        <f t="shared" si="13"/>
        <v>106.25</v>
      </c>
    </row>
    <row r="381" spans="1:9" ht="14.25">
      <c r="A381" s="38"/>
      <c r="B381" s="39"/>
      <c r="C381" s="39"/>
      <c r="D381" s="39">
        <v>38114</v>
      </c>
      <c r="E381" s="52" t="s">
        <v>349</v>
      </c>
      <c r="F381" s="43"/>
      <c r="G381" s="43"/>
      <c r="H381" s="43">
        <v>17000</v>
      </c>
      <c r="I381" s="43"/>
    </row>
    <row r="382" spans="1:9" ht="14.25">
      <c r="A382" s="347"/>
      <c r="B382" s="348"/>
      <c r="C382" s="348"/>
      <c r="D382" s="348"/>
      <c r="E382" s="346" t="s">
        <v>242</v>
      </c>
      <c r="F382" s="349">
        <v>10000</v>
      </c>
      <c r="G382" s="349">
        <v>10000</v>
      </c>
      <c r="H382" s="349">
        <f>H383</f>
        <v>0</v>
      </c>
      <c r="I382" s="349">
        <f t="shared" si="13"/>
        <v>0</v>
      </c>
    </row>
    <row r="383" spans="1:9" ht="14.25">
      <c r="A383" s="63">
        <v>3</v>
      </c>
      <c r="B383" s="39"/>
      <c r="C383" s="39"/>
      <c r="D383" s="39"/>
      <c r="E383" s="48" t="s">
        <v>24</v>
      </c>
      <c r="F383" s="53">
        <v>10000</v>
      </c>
      <c r="G383" s="53">
        <v>10000</v>
      </c>
      <c r="H383" s="53">
        <v>0</v>
      </c>
      <c r="I383" s="53">
        <f t="shared" si="13"/>
        <v>0</v>
      </c>
    </row>
    <row r="384" spans="1:9" ht="14.25">
      <c r="A384" s="38"/>
      <c r="B384" s="64">
        <v>37</v>
      </c>
      <c r="C384" s="39"/>
      <c r="D384" s="39"/>
      <c r="E384" s="48" t="s">
        <v>164</v>
      </c>
      <c r="F384" s="53">
        <f>F385</f>
        <v>10000</v>
      </c>
      <c r="G384" s="53">
        <f>G385</f>
        <v>10000</v>
      </c>
      <c r="H384" s="53">
        <v>0</v>
      </c>
      <c r="I384" s="53">
        <f t="shared" si="13"/>
        <v>0</v>
      </c>
    </row>
    <row r="385" spans="1:9" ht="27">
      <c r="A385" s="38"/>
      <c r="B385" s="39"/>
      <c r="C385" s="39">
        <v>372</v>
      </c>
      <c r="D385" s="39"/>
      <c r="E385" s="52" t="s">
        <v>37</v>
      </c>
      <c r="F385" s="43">
        <v>10000</v>
      </c>
      <c r="G385" s="43">
        <v>10000</v>
      </c>
      <c r="H385" s="43">
        <v>0</v>
      </c>
      <c r="I385" s="43">
        <f t="shared" si="13"/>
        <v>0</v>
      </c>
    </row>
    <row r="386" spans="1:9" ht="30.75" customHeight="1">
      <c r="A386" s="341"/>
      <c r="B386" s="342"/>
      <c r="C386" s="342"/>
      <c r="D386" s="342"/>
      <c r="E386" s="314" t="s">
        <v>240</v>
      </c>
      <c r="F386" s="315">
        <f>F387+F392+F398+F402</f>
        <v>1180000</v>
      </c>
      <c r="G386" s="315">
        <f>G387+G392+G398+G402</f>
        <v>1180000</v>
      </c>
      <c r="H386" s="315">
        <f>H387+H392+H398+H402</f>
        <v>366400</v>
      </c>
      <c r="I386" s="315">
        <f t="shared" si="13"/>
        <v>31.050847457627118</v>
      </c>
    </row>
    <row r="387" spans="1:9" ht="24.75" customHeight="1">
      <c r="A387" s="251"/>
      <c r="B387" s="252"/>
      <c r="C387" s="252"/>
      <c r="D387" s="252"/>
      <c r="E387" s="345" t="s">
        <v>241</v>
      </c>
      <c r="F387" s="264">
        <v>250000</v>
      </c>
      <c r="G387" s="264">
        <v>250000</v>
      </c>
      <c r="H387" s="264">
        <f>H388</f>
        <v>72000</v>
      </c>
      <c r="I387" s="264">
        <f t="shared" si="13"/>
        <v>28.799999999999997</v>
      </c>
    </row>
    <row r="388" spans="1:9" ht="14.25">
      <c r="A388" s="63">
        <v>3</v>
      </c>
      <c r="B388" s="39"/>
      <c r="C388" s="39"/>
      <c r="D388" s="39"/>
      <c r="E388" s="48" t="s">
        <v>24</v>
      </c>
      <c r="F388" s="53">
        <v>250000</v>
      </c>
      <c r="G388" s="53">
        <v>250000</v>
      </c>
      <c r="H388" s="53">
        <v>72000</v>
      </c>
      <c r="I388" s="53">
        <f t="shared" si="13"/>
        <v>28.799999999999997</v>
      </c>
    </row>
    <row r="389" spans="1:9" ht="14.25">
      <c r="A389" s="38"/>
      <c r="B389" s="64">
        <v>38</v>
      </c>
      <c r="C389" s="39"/>
      <c r="D389" s="39"/>
      <c r="E389" s="48" t="s">
        <v>39</v>
      </c>
      <c r="F389" s="53">
        <v>250000</v>
      </c>
      <c r="G389" s="53">
        <v>250000</v>
      </c>
      <c r="H389" s="53">
        <v>72000</v>
      </c>
      <c r="I389" s="53">
        <f t="shared" si="13"/>
        <v>28.799999999999997</v>
      </c>
    </row>
    <row r="390" spans="1:9" ht="14.25">
      <c r="A390" s="38"/>
      <c r="B390" s="39"/>
      <c r="C390" s="39">
        <v>381</v>
      </c>
      <c r="D390" s="39"/>
      <c r="E390" s="52" t="s">
        <v>40</v>
      </c>
      <c r="F390" s="43">
        <v>250000</v>
      </c>
      <c r="G390" s="43">
        <v>250000</v>
      </c>
      <c r="H390" s="43">
        <v>72000</v>
      </c>
      <c r="I390" s="43">
        <f t="shared" si="13"/>
        <v>28.799999999999997</v>
      </c>
    </row>
    <row r="391" spans="1:9" ht="14.25">
      <c r="A391" s="38"/>
      <c r="B391" s="39"/>
      <c r="C391" s="39"/>
      <c r="D391" s="39">
        <v>3811</v>
      </c>
      <c r="E391" s="52" t="s">
        <v>104</v>
      </c>
      <c r="F391" s="43"/>
      <c r="G391" s="43"/>
      <c r="H391" s="43">
        <v>72000</v>
      </c>
      <c r="I391" s="43"/>
    </row>
    <row r="392" spans="1:9" s="481" customFormat="1" ht="14.25">
      <c r="A392" s="483"/>
      <c r="B392" s="484"/>
      <c r="C392" s="484"/>
      <c r="D392" s="484"/>
      <c r="E392" s="485" t="s">
        <v>319</v>
      </c>
      <c r="F392" s="480">
        <v>500000</v>
      </c>
      <c r="G392" s="480">
        <v>500000</v>
      </c>
      <c r="H392" s="480">
        <v>294400</v>
      </c>
      <c r="I392" s="480">
        <f aca="true" t="shared" si="17" ref="I392:I424">H392/G392*100</f>
        <v>58.879999999999995</v>
      </c>
    </row>
    <row r="393" spans="1:9" s="29" customFormat="1" ht="14.25">
      <c r="A393" s="63">
        <v>4</v>
      </c>
      <c r="B393" s="64"/>
      <c r="C393" s="64"/>
      <c r="D393" s="64"/>
      <c r="E393" s="48" t="s">
        <v>42</v>
      </c>
      <c r="F393" s="53">
        <v>500000</v>
      </c>
      <c r="G393" s="53">
        <v>500000</v>
      </c>
      <c r="H393" s="53">
        <v>294400</v>
      </c>
      <c r="I393" s="53">
        <f t="shared" si="17"/>
        <v>58.879999999999995</v>
      </c>
    </row>
    <row r="394" spans="1:9" s="29" customFormat="1" ht="14.25">
      <c r="A394" s="63"/>
      <c r="B394" s="64">
        <v>42</v>
      </c>
      <c r="C394" s="64"/>
      <c r="D394" s="64"/>
      <c r="E394" s="48" t="s">
        <v>43</v>
      </c>
      <c r="F394" s="53">
        <v>500000</v>
      </c>
      <c r="G394" s="53">
        <v>500000</v>
      </c>
      <c r="H394" s="53">
        <v>0</v>
      </c>
      <c r="I394" s="53">
        <f t="shared" si="17"/>
        <v>0</v>
      </c>
    </row>
    <row r="395" spans="1:9" ht="14.25">
      <c r="A395" s="38"/>
      <c r="B395" s="39"/>
      <c r="C395" s="39">
        <v>421</v>
      </c>
      <c r="D395" s="39"/>
      <c r="E395" s="52" t="s">
        <v>46</v>
      </c>
      <c r="F395" s="43">
        <v>100000</v>
      </c>
      <c r="G395" s="43">
        <v>100000</v>
      </c>
      <c r="H395" s="43">
        <v>0</v>
      </c>
      <c r="I395" s="43">
        <f t="shared" si="17"/>
        <v>0</v>
      </c>
    </row>
    <row r="396" spans="1:9" ht="14.25">
      <c r="A396" s="38"/>
      <c r="B396" s="39"/>
      <c r="C396" s="39">
        <v>426</v>
      </c>
      <c r="D396" s="39"/>
      <c r="E396" s="52" t="s">
        <v>256</v>
      </c>
      <c r="F396" s="43">
        <v>400000</v>
      </c>
      <c r="G396" s="43">
        <v>400000</v>
      </c>
      <c r="H396" s="43">
        <v>294400</v>
      </c>
      <c r="I396" s="43">
        <f t="shared" si="17"/>
        <v>73.6</v>
      </c>
    </row>
    <row r="397" spans="1:9" ht="14.25">
      <c r="A397" s="38"/>
      <c r="B397" s="39"/>
      <c r="C397" s="39"/>
      <c r="D397" s="39">
        <v>4264</v>
      </c>
      <c r="E397" s="52" t="s">
        <v>106</v>
      </c>
      <c r="F397" s="43"/>
      <c r="G397" s="43"/>
      <c r="H397" s="43">
        <v>294400</v>
      </c>
      <c r="I397" s="43"/>
    </row>
    <row r="398" spans="1:9" s="481" customFormat="1" ht="14.25">
      <c r="A398" s="483"/>
      <c r="B398" s="484"/>
      <c r="C398" s="484"/>
      <c r="D398" s="484"/>
      <c r="E398" s="485" t="s">
        <v>320</v>
      </c>
      <c r="F398" s="480">
        <v>300000</v>
      </c>
      <c r="G398" s="480">
        <v>300000</v>
      </c>
      <c r="H398" s="480">
        <v>0</v>
      </c>
      <c r="I398" s="480">
        <f t="shared" si="17"/>
        <v>0</v>
      </c>
    </row>
    <row r="399" spans="1:9" s="29" customFormat="1" ht="14.25">
      <c r="A399" s="63">
        <v>4</v>
      </c>
      <c r="B399" s="64"/>
      <c r="C399" s="64"/>
      <c r="D399" s="64"/>
      <c r="E399" s="48" t="s">
        <v>42</v>
      </c>
      <c r="F399" s="53">
        <v>300000</v>
      </c>
      <c r="G399" s="53">
        <v>300000</v>
      </c>
      <c r="H399" s="53">
        <v>0</v>
      </c>
      <c r="I399" s="53">
        <f t="shared" si="17"/>
        <v>0</v>
      </c>
    </row>
    <row r="400" spans="1:9" s="29" customFormat="1" ht="14.25">
      <c r="A400" s="63"/>
      <c r="B400" s="64">
        <v>42</v>
      </c>
      <c r="C400" s="64"/>
      <c r="D400" s="64"/>
      <c r="E400" s="48" t="s">
        <v>43</v>
      </c>
      <c r="F400" s="53">
        <v>300000</v>
      </c>
      <c r="G400" s="53">
        <v>300000</v>
      </c>
      <c r="H400" s="53">
        <v>0</v>
      </c>
      <c r="I400" s="53">
        <f t="shared" si="17"/>
        <v>0</v>
      </c>
    </row>
    <row r="401" spans="1:9" ht="14.25">
      <c r="A401" s="38"/>
      <c r="B401" s="39"/>
      <c r="C401" s="39">
        <v>421</v>
      </c>
      <c r="D401" s="39"/>
      <c r="E401" s="52" t="s">
        <v>46</v>
      </c>
      <c r="F401" s="43">
        <v>300000</v>
      </c>
      <c r="G401" s="43">
        <v>300000</v>
      </c>
      <c r="H401" s="43">
        <v>0</v>
      </c>
      <c r="I401" s="43">
        <f t="shared" si="17"/>
        <v>0</v>
      </c>
    </row>
    <row r="402" spans="1:9" s="481" customFormat="1" ht="14.25">
      <c r="A402" s="483"/>
      <c r="B402" s="484"/>
      <c r="C402" s="484"/>
      <c r="D402" s="484"/>
      <c r="E402" s="485" t="s">
        <v>321</v>
      </c>
      <c r="F402" s="480">
        <v>130000</v>
      </c>
      <c r="G402" s="480">
        <v>130000</v>
      </c>
      <c r="H402" s="480">
        <v>0</v>
      </c>
      <c r="I402" s="480">
        <f t="shared" si="17"/>
        <v>0</v>
      </c>
    </row>
    <row r="403" spans="1:9" s="490" customFormat="1" ht="14.25">
      <c r="A403" s="486">
        <v>4</v>
      </c>
      <c r="B403" s="487"/>
      <c r="C403" s="487"/>
      <c r="D403" s="487"/>
      <c r="E403" s="488" t="s">
        <v>42</v>
      </c>
      <c r="F403" s="489">
        <v>130000</v>
      </c>
      <c r="G403" s="489">
        <v>130000</v>
      </c>
      <c r="H403" s="489">
        <v>0</v>
      </c>
      <c r="I403" s="489">
        <f t="shared" si="17"/>
        <v>0</v>
      </c>
    </row>
    <row r="404" spans="1:9" s="490" customFormat="1" ht="14.25">
      <c r="A404" s="486"/>
      <c r="B404" s="487">
        <v>41</v>
      </c>
      <c r="C404" s="487"/>
      <c r="D404" s="487"/>
      <c r="E404" s="488" t="s">
        <v>302</v>
      </c>
      <c r="F404" s="489">
        <v>30000</v>
      </c>
      <c r="G404" s="489">
        <v>30000</v>
      </c>
      <c r="H404" s="489">
        <v>0</v>
      </c>
      <c r="I404" s="489">
        <f t="shared" si="17"/>
        <v>0</v>
      </c>
    </row>
    <row r="405" spans="1:9" s="495" customFormat="1" ht="14.25">
      <c r="A405" s="491"/>
      <c r="B405" s="492"/>
      <c r="C405" s="492">
        <v>411</v>
      </c>
      <c r="D405" s="492"/>
      <c r="E405" s="493" t="s">
        <v>322</v>
      </c>
      <c r="F405" s="494">
        <v>30000</v>
      </c>
      <c r="G405" s="494">
        <v>30000</v>
      </c>
      <c r="H405" s="494">
        <v>0</v>
      </c>
      <c r="I405" s="494">
        <f t="shared" si="17"/>
        <v>0</v>
      </c>
    </row>
    <row r="406" spans="1:9" s="490" customFormat="1" ht="14.25">
      <c r="A406" s="486"/>
      <c r="B406" s="487">
        <v>42</v>
      </c>
      <c r="C406" s="487"/>
      <c r="D406" s="487"/>
      <c r="E406" s="488" t="s">
        <v>45</v>
      </c>
      <c r="F406" s="489">
        <v>100000</v>
      </c>
      <c r="G406" s="489">
        <v>100000</v>
      </c>
      <c r="H406" s="489">
        <v>0</v>
      </c>
      <c r="I406" s="489">
        <f t="shared" si="17"/>
        <v>0</v>
      </c>
    </row>
    <row r="407" spans="1:9" s="495" customFormat="1" ht="14.25">
      <c r="A407" s="491"/>
      <c r="B407" s="492"/>
      <c r="C407" s="492">
        <v>426</v>
      </c>
      <c r="D407" s="492"/>
      <c r="E407" s="493" t="s">
        <v>48</v>
      </c>
      <c r="F407" s="494">
        <v>100000</v>
      </c>
      <c r="G407" s="494">
        <v>100000</v>
      </c>
      <c r="H407" s="494">
        <v>0</v>
      </c>
      <c r="I407" s="494">
        <f t="shared" si="17"/>
        <v>0</v>
      </c>
    </row>
    <row r="408" spans="1:9" ht="14.25">
      <c r="A408" s="341"/>
      <c r="B408" s="342"/>
      <c r="C408" s="342"/>
      <c r="D408" s="342"/>
      <c r="E408" s="314" t="s">
        <v>239</v>
      </c>
      <c r="F408" s="315">
        <f>F410</f>
        <v>120000</v>
      </c>
      <c r="G408" s="315">
        <v>120000</v>
      </c>
      <c r="H408" s="315">
        <f>H410</f>
        <v>41506.59</v>
      </c>
      <c r="I408" s="315">
        <f t="shared" si="17"/>
        <v>34.58882499999999</v>
      </c>
    </row>
    <row r="409" spans="1:9" ht="14.25">
      <c r="A409" s="251"/>
      <c r="B409" s="252"/>
      <c r="C409" s="252"/>
      <c r="D409" s="252"/>
      <c r="E409" s="318" t="s">
        <v>238</v>
      </c>
      <c r="F409" s="264">
        <v>120000</v>
      </c>
      <c r="G409" s="264">
        <v>120000</v>
      </c>
      <c r="H409" s="264">
        <f>H410</f>
        <v>41506.59</v>
      </c>
      <c r="I409" s="264">
        <f t="shared" si="17"/>
        <v>34.58882499999999</v>
      </c>
    </row>
    <row r="410" spans="1:9" ht="14.25">
      <c r="A410" s="63">
        <v>3</v>
      </c>
      <c r="B410" s="39"/>
      <c r="C410" s="39"/>
      <c r="D410" s="39"/>
      <c r="E410" s="48" t="s">
        <v>24</v>
      </c>
      <c r="F410" s="53">
        <v>120000</v>
      </c>
      <c r="G410" s="53">
        <v>120000</v>
      </c>
      <c r="H410" s="53">
        <f>H411+H417</f>
        <v>41506.59</v>
      </c>
      <c r="I410" s="53">
        <f t="shared" si="17"/>
        <v>34.58882499999999</v>
      </c>
    </row>
    <row r="411" spans="1:9" ht="14.25">
      <c r="A411" s="38"/>
      <c r="B411" s="64">
        <v>32</v>
      </c>
      <c r="C411" s="39"/>
      <c r="D411" s="39"/>
      <c r="E411" s="48" t="s">
        <v>29</v>
      </c>
      <c r="F411" s="53">
        <f>F412+F415+F416</f>
        <v>20000</v>
      </c>
      <c r="G411" s="53">
        <f>G412+G415+G416</f>
        <v>20000</v>
      </c>
      <c r="H411" s="53">
        <f>H412+H415+H416</f>
        <v>16506.59</v>
      </c>
      <c r="I411" s="53">
        <f t="shared" si="17"/>
        <v>82.53295</v>
      </c>
    </row>
    <row r="412" spans="1:9" ht="14.25">
      <c r="A412" s="38"/>
      <c r="B412" s="64"/>
      <c r="C412" s="39">
        <v>322</v>
      </c>
      <c r="D412" s="39"/>
      <c r="E412" s="52" t="s">
        <v>31</v>
      </c>
      <c r="F412" s="60">
        <v>2000</v>
      </c>
      <c r="G412" s="60">
        <v>2000</v>
      </c>
      <c r="H412" s="60">
        <f>SUM(H413:H414)</f>
        <v>16506.59</v>
      </c>
      <c r="I412" s="60">
        <f t="shared" si="17"/>
        <v>825.3294999999999</v>
      </c>
    </row>
    <row r="413" spans="1:9" ht="14.25">
      <c r="A413" s="38"/>
      <c r="B413" s="64"/>
      <c r="C413" s="39"/>
      <c r="D413" s="39">
        <v>3221</v>
      </c>
      <c r="E413" s="52" t="s">
        <v>86</v>
      </c>
      <c r="F413" s="60"/>
      <c r="G413" s="60"/>
      <c r="H413" s="60">
        <v>15648.38</v>
      </c>
      <c r="I413" s="60"/>
    </row>
    <row r="414" spans="1:9" ht="14.25">
      <c r="A414" s="38"/>
      <c r="B414" s="64"/>
      <c r="C414" s="39"/>
      <c r="D414" s="39">
        <v>3223</v>
      </c>
      <c r="E414" s="52" t="s">
        <v>87</v>
      </c>
      <c r="F414" s="60"/>
      <c r="G414" s="60"/>
      <c r="H414" s="60">
        <v>858.21</v>
      </c>
      <c r="I414" s="53"/>
    </row>
    <row r="415" spans="1:9" ht="14.25">
      <c r="A415" s="38"/>
      <c r="B415" s="64"/>
      <c r="C415" s="39">
        <v>323</v>
      </c>
      <c r="D415" s="39"/>
      <c r="E415" s="52" t="s">
        <v>32</v>
      </c>
      <c r="F415" s="60">
        <v>10000</v>
      </c>
      <c r="G415" s="60">
        <v>10000</v>
      </c>
      <c r="H415" s="60">
        <v>0</v>
      </c>
      <c r="I415" s="60">
        <f t="shared" si="17"/>
        <v>0</v>
      </c>
    </row>
    <row r="416" spans="1:9" ht="14.25">
      <c r="A416" s="63"/>
      <c r="B416" s="39"/>
      <c r="C416" s="39">
        <v>329</v>
      </c>
      <c r="D416" s="39"/>
      <c r="E416" s="52" t="s">
        <v>34</v>
      </c>
      <c r="F416" s="43">
        <v>8000</v>
      </c>
      <c r="G416" s="43">
        <v>8000</v>
      </c>
      <c r="H416" s="43">
        <v>0</v>
      </c>
      <c r="I416" s="43">
        <f t="shared" si="17"/>
        <v>0</v>
      </c>
    </row>
    <row r="417" spans="1:9" ht="14.25">
      <c r="A417" s="38"/>
      <c r="B417" s="64">
        <v>38</v>
      </c>
      <c r="C417" s="39"/>
      <c r="D417" s="39"/>
      <c r="E417" s="65" t="s">
        <v>39</v>
      </c>
      <c r="F417" s="53">
        <v>100000</v>
      </c>
      <c r="G417" s="53">
        <v>100000</v>
      </c>
      <c r="H417" s="53">
        <v>25000</v>
      </c>
      <c r="I417" s="53">
        <f t="shared" si="17"/>
        <v>25</v>
      </c>
    </row>
    <row r="418" spans="1:9" ht="14.25">
      <c r="A418" s="38"/>
      <c r="B418" s="64"/>
      <c r="C418" s="39">
        <v>381</v>
      </c>
      <c r="D418" s="39"/>
      <c r="E418" s="59" t="s">
        <v>40</v>
      </c>
      <c r="F418" s="43">
        <v>100000</v>
      </c>
      <c r="G418" s="43">
        <v>100000</v>
      </c>
      <c r="H418" s="60">
        <v>25000</v>
      </c>
      <c r="I418" s="60">
        <f t="shared" si="17"/>
        <v>25</v>
      </c>
    </row>
    <row r="419" spans="1:9" ht="14.25">
      <c r="A419" s="320"/>
      <c r="B419" s="321"/>
      <c r="C419" s="322"/>
      <c r="D419" s="322">
        <v>3811</v>
      </c>
      <c r="E419" s="323" t="s">
        <v>105</v>
      </c>
      <c r="F419" s="324"/>
      <c r="G419" s="324"/>
      <c r="H419" s="324">
        <v>25000</v>
      </c>
      <c r="I419" s="324"/>
    </row>
    <row r="420" spans="1:9" ht="14.25">
      <c r="A420" s="343"/>
      <c r="B420" s="344"/>
      <c r="C420" s="344"/>
      <c r="D420" s="344"/>
      <c r="E420" s="325" t="s">
        <v>236</v>
      </c>
      <c r="F420" s="326">
        <f aca="true" t="shared" si="18" ref="F420:H422">F421</f>
        <v>15000</v>
      </c>
      <c r="G420" s="326">
        <f t="shared" si="18"/>
        <v>15000</v>
      </c>
      <c r="H420" s="326">
        <f t="shared" si="18"/>
        <v>0</v>
      </c>
      <c r="I420" s="410">
        <f t="shared" si="17"/>
        <v>0</v>
      </c>
    </row>
    <row r="421" spans="1:9" ht="14.25">
      <c r="A421" s="337"/>
      <c r="B421" s="338"/>
      <c r="C421" s="338"/>
      <c r="D421" s="338"/>
      <c r="E421" s="339" t="s">
        <v>237</v>
      </c>
      <c r="F421" s="340">
        <f t="shared" si="18"/>
        <v>15000</v>
      </c>
      <c r="G421" s="340">
        <f t="shared" si="18"/>
        <v>15000</v>
      </c>
      <c r="H421" s="340">
        <v>0</v>
      </c>
      <c r="I421" s="340">
        <f t="shared" si="17"/>
        <v>0</v>
      </c>
    </row>
    <row r="422" spans="1:9" ht="14.25">
      <c r="A422" s="331">
        <v>3</v>
      </c>
      <c r="B422" s="330"/>
      <c r="C422" s="332"/>
      <c r="D422" s="332"/>
      <c r="E422" s="333" t="s">
        <v>24</v>
      </c>
      <c r="F422" s="290">
        <f t="shared" si="18"/>
        <v>15000</v>
      </c>
      <c r="G422" s="290">
        <f t="shared" si="18"/>
        <v>15000</v>
      </c>
      <c r="H422" s="290">
        <v>0</v>
      </c>
      <c r="I422" s="290">
        <f t="shared" si="17"/>
        <v>0</v>
      </c>
    </row>
    <row r="423" spans="1:9" ht="14.25">
      <c r="A423" s="331"/>
      <c r="B423" s="330">
        <v>38</v>
      </c>
      <c r="C423" s="332"/>
      <c r="D423" s="332"/>
      <c r="E423" s="334" t="s">
        <v>39</v>
      </c>
      <c r="F423" s="290">
        <f>F424</f>
        <v>15000</v>
      </c>
      <c r="G423" s="290">
        <f>G424</f>
        <v>15000</v>
      </c>
      <c r="H423" s="290">
        <v>0</v>
      </c>
      <c r="I423" s="290">
        <f t="shared" si="17"/>
        <v>0</v>
      </c>
    </row>
    <row r="424" spans="1:9" ht="15">
      <c r="A424" s="335"/>
      <c r="B424" s="328"/>
      <c r="C424" s="332">
        <v>381</v>
      </c>
      <c r="D424" s="332"/>
      <c r="E424" s="336" t="s">
        <v>40</v>
      </c>
      <c r="F424" s="329">
        <v>15000</v>
      </c>
      <c r="G424" s="329">
        <v>15000</v>
      </c>
      <c r="H424" s="329">
        <v>0</v>
      </c>
      <c r="I424" s="292">
        <f t="shared" si="17"/>
        <v>0</v>
      </c>
    </row>
    <row r="425" spans="1:9" ht="14.25">
      <c r="A425" s="68"/>
      <c r="B425" s="66"/>
      <c r="C425" s="69"/>
      <c r="D425" s="69"/>
      <c r="E425" s="29"/>
      <c r="F425" s="67"/>
      <c r="G425" s="67"/>
      <c r="H425" s="29"/>
      <c r="I425" s="67"/>
    </row>
  </sheetData>
  <sheetProtection selectLockedCells="1" selectUnlockedCells="1"/>
  <mergeCells count="6">
    <mergeCell ref="A13:J13"/>
    <mergeCell ref="A15:E15"/>
    <mergeCell ref="A2:I2"/>
    <mergeCell ref="A3:I3"/>
    <mergeCell ref="A4:I4"/>
    <mergeCell ref="A1:J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4" r:id="rId1"/>
  <rowBreaks count="7" manualBreakCount="7">
    <brk id="52" max="8" man="1"/>
    <brk id="113" max="8" man="1"/>
    <brk id="177" max="8" man="1"/>
    <brk id="238" max="8" man="1"/>
    <brk id="289" max="8" man="1"/>
    <brk id="345" max="8" man="1"/>
    <brk id="40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90" zoomScaleSheetLayoutView="90" zoomScalePageLayoutView="0" workbookViewId="0" topLeftCell="A1">
      <selection activeCell="E15" sqref="E15"/>
    </sheetView>
  </sheetViews>
  <sheetFormatPr defaultColWidth="9.140625" defaultRowHeight="15"/>
  <cols>
    <col min="3" max="3" width="9.57421875" style="0" customWidth="1"/>
    <col min="10" max="10" width="0.2890625" style="0" customWidth="1"/>
    <col min="11" max="11" width="20.00390625" style="0" hidden="1" customWidth="1"/>
    <col min="13" max="13" width="0" style="0" hidden="1" customWidth="1"/>
  </cols>
  <sheetData>
    <row r="1" spans="1:13" ht="18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6.5" customHeight="1">
      <c r="A2" s="821" t="s">
        <v>168</v>
      </c>
      <c r="B2" s="821"/>
      <c r="C2" s="821"/>
      <c r="D2" s="821"/>
      <c r="E2" s="821"/>
      <c r="F2" s="821"/>
      <c r="G2" s="821"/>
      <c r="H2" s="821"/>
      <c r="I2" s="821"/>
      <c r="J2" s="68"/>
      <c r="K2" s="68"/>
      <c r="L2" s="68"/>
      <c r="M2" s="68"/>
    </row>
    <row r="3" spans="1:13" ht="50.25" customHeight="1">
      <c r="A3" s="818" t="s">
        <v>335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68"/>
      <c r="M3" s="68"/>
    </row>
    <row r="4" spans="1:13" ht="14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4.25">
      <c r="A5" s="822" t="s">
        <v>114</v>
      </c>
      <c r="B5" s="822"/>
      <c r="C5" s="822"/>
      <c r="D5" s="822"/>
      <c r="E5" s="822"/>
      <c r="F5" s="822"/>
      <c r="G5" s="822"/>
      <c r="H5" s="822"/>
      <c r="I5" s="822"/>
      <c r="J5" s="68"/>
      <c r="K5" s="68"/>
      <c r="L5" s="68"/>
      <c r="M5" s="68"/>
    </row>
    <row r="6" spans="1:13" ht="66.75" customHeight="1">
      <c r="A6" s="820" t="s">
        <v>194</v>
      </c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68"/>
      <c r="M6" s="68"/>
    </row>
    <row r="7" spans="1:13" ht="31.5" customHeight="1">
      <c r="A7" s="816" t="s">
        <v>127</v>
      </c>
      <c r="B7" s="818"/>
      <c r="C7" s="818"/>
      <c r="D7" s="818"/>
      <c r="E7" s="818"/>
      <c r="F7" s="818"/>
      <c r="G7" s="818"/>
      <c r="H7" s="818"/>
      <c r="I7" s="818"/>
      <c r="J7" s="296"/>
      <c r="K7" s="296"/>
      <c r="L7" s="68"/>
      <c r="M7" s="68"/>
    </row>
    <row r="8" spans="1:13" ht="23.25" customHeight="1">
      <c r="A8" s="822" t="s">
        <v>169</v>
      </c>
      <c r="B8" s="822"/>
      <c r="C8" s="822"/>
      <c r="D8" s="822"/>
      <c r="E8" s="822"/>
      <c r="F8" s="822"/>
      <c r="G8" s="822"/>
      <c r="H8" s="822"/>
      <c r="I8" s="822"/>
      <c r="J8" s="68"/>
      <c r="K8" s="68"/>
      <c r="L8" s="68"/>
      <c r="M8" s="68"/>
    </row>
    <row r="9" spans="1:13" ht="5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34.5" customHeight="1">
      <c r="A10" s="819" t="s">
        <v>195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</row>
    <row r="11" spans="1:13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7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4.25">
      <c r="A14" s="68" t="s">
        <v>352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6.5" customHeight="1">
      <c r="A15" s="68" t="s">
        <v>353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4.25">
      <c r="A16" s="68" t="s">
        <v>354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4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4.25">
      <c r="A18" s="68"/>
      <c r="B18" s="68"/>
      <c r="C18" s="68"/>
      <c r="D18" s="68"/>
      <c r="E18" s="68"/>
      <c r="F18" s="29" t="s">
        <v>126</v>
      </c>
      <c r="G18" s="29"/>
      <c r="H18" s="29"/>
      <c r="I18" s="68"/>
      <c r="J18" s="68"/>
      <c r="K18" s="68"/>
      <c r="L18" s="68"/>
      <c r="M18" s="68"/>
    </row>
    <row r="19" spans="1:13" ht="18" customHeight="1">
      <c r="A19" s="68"/>
      <c r="B19" s="68"/>
      <c r="C19" s="68"/>
      <c r="D19" s="68"/>
      <c r="E19" s="68"/>
      <c r="F19" s="68" t="s">
        <v>113</v>
      </c>
      <c r="G19" s="68"/>
      <c r="H19" s="68"/>
      <c r="I19" s="68"/>
      <c r="J19" s="68"/>
      <c r="K19" s="68"/>
      <c r="L19" s="68"/>
      <c r="M19" s="68"/>
    </row>
    <row r="20" spans="1:13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4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4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</sheetData>
  <sheetProtection selectLockedCells="1" selectUnlockedCells="1"/>
  <mergeCells count="7">
    <mergeCell ref="A7:I7"/>
    <mergeCell ref="A10:M10"/>
    <mergeCell ref="A3:K3"/>
    <mergeCell ref="A6:K6"/>
    <mergeCell ref="A2:I2"/>
    <mergeCell ref="A5:I5"/>
    <mergeCell ref="A8:I8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2020-09-15T11:52:03Z</cp:lastPrinted>
  <dcterms:created xsi:type="dcterms:W3CDTF">2016-09-16T09:16:19Z</dcterms:created>
  <dcterms:modified xsi:type="dcterms:W3CDTF">2020-09-18T11:43:31Z</dcterms:modified>
  <cp:category/>
  <cp:version/>
  <cp:contentType/>
  <cp:contentStatus/>
</cp:coreProperties>
</file>